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danadunford/Downloads/"/>
    </mc:Choice>
  </mc:AlternateContent>
  <bookViews>
    <workbookView xWindow="0" yWindow="460" windowWidth="23720" windowHeight="16720" tabRatio="500"/>
  </bookViews>
  <sheets>
    <sheet name="SUMMARY" sheetId="1" r:id="rId1"/>
    <sheet name="PROPERTY 9" sheetId="2" r:id="rId2"/>
    <sheet name="PROPERTY 8" sheetId="3" r:id="rId3"/>
    <sheet name="PROPERTY 7" sheetId="4" r:id="rId4"/>
    <sheet name="PROPERTY 6" sheetId="5" r:id="rId5"/>
    <sheet name="PROPERTY 5" sheetId="6" r:id="rId6"/>
    <sheet name="PROPERTY 4" sheetId="7" r:id="rId7"/>
    <sheet name="PROPERTY 3" sheetId="8" r:id="rId8"/>
    <sheet name="PROPERTY 2" sheetId="9" r:id="rId9"/>
    <sheet name="PROPERTY 1" sheetId="10" r:id="rId10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0" l="1"/>
  <c r="C12" i="10"/>
  <c r="E79" i="10"/>
  <c r="C16" i="10"/>
  <c r="C17" i="10"/>
  <c r="E25" i="10"/>
  <c r="C26" i="10"/>
  <c r="E26" i="10"/>
  <c r="E27" i="10"/>
  <c r="E29" i="10"/>
  <c r="F29" i="10"/>
  <c r="E32" i="10"/>
  <c r="F32" i="10"/>
  <c r="E33" i="10"/>
  <c r="F33" i="10"/>
  <c r="C13" i="10"/>
  <c r="G9" i="10"/>
  <c r="B19" i="1"/>
  <c r="E34" i="10"/>
  <c r="F34" i="10"/>
  <c r="B20" i="1"/>
  <c r="E35" i="10"/>
  <c r="F35" i="10"/>
  <c r="E36" i="10"/>
  <c r="F36" i="10"/>
  <c r="E37" i="10"/>
  <c r="F37" i="10"/>
  <c r="E38" i="10"/>
  <c r="F38" i="10"/>
  <c r="E39" i="10"/>
  <c r="F39" i="10"/>
  <c r="E40" i="10"/>
  <c r="F40" i="10"/>
  <c r="F41" i="10"/>
  <c r="F42" i="10"/>
  <c r="F44" i="10"/>
  <c r="F47" i="10"/>
  <c r="F15" i="10"/>
  <c r="F16" i="10"/>
  <c r="G16" i="10"/>
  <c r="G11" i="10"/>
  <c r="G17" i="10"/>
  <c r="E48" i="10"/>
  <c r="F48" i="10"/>
  <c r="F49" i="10"/>
  <c r="F79" i="10"/>
  <c r="F25" i="10"/>
  <c r="G19" i="10"/>
  <c r="G25" i="10"/>
  <c r="G26" i="10"/>
  <c r="G27" i="10"/>
  <c r="F28" i="10"/>
  <c r="G28" i="10"/>
  <c r="G29" i="10"/>
  <c r="G21" i="10"/>
  <c r="G32" i="10"/>
  <c r="G33" i="10"/>
  <c r="G34" i="10"/>
  <c r="G35" i="10"/>
  <c r="G36" i="10"/>
  <c r="G37" i="10"/>
  <c r="G38" i="10"/>
  <c r="G39" i="10"/>
  <c r="G40" i="10"/>
  <c r="G41" i="10"/>
  <c r="G42" i="10"/>
  <c r="G44" i="10"/>
  <c r="G47" i="10"/>
  <c r="G48" i="10"/>
  <c r="G49" i="10"/>
  <c r="G79" i="10"/>
  <c r="I19" i="10"/>
  <c r="I25" i="10"/>
  <c r="I26" i="10"/>
  <c r="I27" i="10"/>
  <c r="I28" i="10"/>
  <c r="I29" i="10"/>
  <c r="I21" i="10"/>
  <c r="I32" i="10"/>
  <c r="I33" i="10"/>
  <c r="I34" i="10"/>
  <c r="I35" i="10"/>
  <c r="I36" i="10"/>
  <c r="I37" i="10"/>
  <c r="I38" i="10"/>
  <c r="I39" i="10"/>
  <c r="I40" i="10"/>
  <c r="I41" i="10"/>
  <c r="I42" i="10"/>
  <c r="I44" i="10"/>
  <c r="I47" i="10"/>
  <c r="I48" i="10"/>
  <c r="I49" i="10"/>
  <c r="I79" i="10"/>
  <c r="J19" i="10"/>
  <c r="J25" i="10"/>
  <c r="J26" i="10"/>
  <c r="J27" i="10"/>
  <c r="J28" i="10"/>
  <c r="J29" i="10"/>
  <c r="J21" i="10"/>
  <c r="J32" i="10"/>
  <c r="J33" i="10"/>
  <c r="J34" i="10"/>
  <c r="J35" i="10"/>
  <c r="J36" i="10"/>
  <c r="J37" i="10"/>
  <c r="J38" i="10"/>
  <c r="J39" i="10"/>
  <c r="J40" i="10"/>
  <c r="J41" i="10"/>
  <c r="J42" i="10"/>
  <c r="J44" i="10"/>
  <c r="J47" i="10"/>
  <c r="J48" i="10"/>
  <c r="J49" i="10"/>
  <c r="J79" i="10"/>
  <c r="E82" i="10"/>
  <c r="E84" i="10"/>
  <c r="F84" i="10"/>
  <c r="F50" i="10"/>
  <c r="F51" i="10"/>
  <c r="G50" i="10"/>
  <c r="G51" i="10"/>
  <c r="I50" i="10"/>
  <c r="I51" i="10"/>
  <c r="J50" i="10"/>
  <c r="J51" i="10"/>
  <c r="K19" i="10"/>
  <c r="K25" i="10"/>
  <c r="K26" i="10"/>
  <c r="K27" i="10"/>
  <c r="K28" i="10"/>
  <c r="K29" i="10"/>
  <c r="K21" i="10"/>
  <c r="K32" i="10"/>
  <c r="K33" i="10"/>
  <c r="K34" i="10"/>
  <c r="K35" i="10"/>
  <c r="K36" i="10"/>
  <c r="K37" i="10"/>
  <c r="K38" i="10"/>
  <c r="K39" i="10"/>
  <c r="K40" i="10"/>
  <c r="K41" i="10"/>
  <c r="K42" i="10"/>
  <c r="K44" i="10"/>
  <c r="K47" i="10"/>
  <c r="K48" i="10"/>
  <c r="K49" i="10"/>
  <c r="K50" i="10"/>
  <c r="K51" i="10"/>
  <c r="K79" i="10"/>
  <c r="K84" i="10"/>
  <c r="G84" i="10"/>
  <c r="E78" i="10"/>
  <c r="F78" i="10"/>
  <c r="G78" i="10"/>
  <c r="E83" i="10"/>
  <c r="F83" i="10"/>
  <c r="I78" i="10"/>
  <c r="K83" i="10"/>
  <c r="G83" i="10"/>
  <c r="E77" i="10"/>
  <c r="F82" i="10"/>
  <c r="F77" i="10"/>
  <c r="K82" i="10"/>
  <c r="G82" i="10"/>
  <c r="K75" i="10"/>
  <c r="J75" i="10"/>
  <c r="I75" i="10"/>
  <c r="G75" i="10"/>
  <c r="F75" i="10"/>
  <c r="K74" i="10"/>
  <c r="J74" i="10"/>
  <c r="I74" i="10"/>
  <c r="G74" i="10"/>
  <c r="F74" i="10"/>
  <c r="G15" i="10"/>
  <c r="K55" i="10"/>
  <c r="E56" i="10"/>
  <c r="K56" i="10"/>
  <c r="E57" i="10"/>
  <c r="K57" i="10"/>
  <c r="K73" i="10"/>
  <c r="J55" i="10"/>
  <c r="J56" i="10"/>
  <c r="J57" i="10"/>
  <c r="J73" i="10"/>
  <c r="I55" i="10"/>
  <c r="I56" i="10"/>
  <c r="I57" i="10"/>
  <c r="I73" i="10"/>
  <c r="G55" i="10"/>
  <c r="G56" i="10"/>
  <c r="G57" i="10"/>
  <c r="G73" i="10"/>
  <c r="F55" i="10"/>
  <c r="F56" i="10"/>
  <c r="F57" i="10"/>
  <c r="F73" i="10"/>
  <c r="K71" i="10"/>
  <c r="J71" i="10"/>
  <c r="I71" i="10"/>
  <c r="G71" i="10"/>
  <c r="F71" i="10"/>
  <c r="K70" i="10"/>
  <c r="J70" i="10"/>
  <c r="I70" i="10"/>
  <c r="G70" i="10"/>
  <c r="F70" i="10"/>
  <c r="K62" i="10"/>
  <c r="K58" i="10"/>
  <c r="C59" i="10"/>
  <c r="K59" i="10"/>
  <c r="K64" i="10"/>
  <c r="K63" i="10"/>
  <c r="K65" i="10"/>
  <c r="K67" i="10"/>
  <c r="J62" i="10"/>
  <c r="J58" i="10"/>
  <c r="J59" i="10"/>
  <c r="J64" i="10"/>
  <c r="J63" i="10"/>
  <c r="J65" i="10"/>
  <c r="J67" i="10"/>
  <c r="I62" i="10"/>
  <c r="I58" i="10"/>
  <c r="I59" i="10"/>
  <c r="I64" i="10"/>
  <c r="I63" i="10"/>
  <c r="I65" i="10"/>
  <c r="I67" i="10"/>
  <c r="G62" i="10"/>
  <c r="G58" i="10"/>
  <c r="G59" i="10"/>
  <c r="G64" i="10"/>
  <c r="G63" i="10"/>
  <c r="G65" i="10"/>
  <c r="G67" i="10"/>
  <c r="F62" i="10"/>
  <c r="F54" i="10"/>
  <c r="F58" i="10"/>
  <c r="F59" i="10"/>
  <c r="F64" i="10"/>
  <c r="F63" i="10"/>
  <c r="F65" i="10"/>
  <c r="F67" i="10"/>
  <c r="E42" i="10"/>
  <c r="E44" i="10"/>
  <c r="E47" i="10"/>
  <c r="E62" i="10"/>
  <c r="E54" i="10"/>
  <c r="E55" i="10"/>
  <c r="E58" i="10"/>
  <c r="E59" i="10"/>
  <c r="E64" i="10"/>
  <c r="E63" i="10"/>
  <c r="E65" i="10"/>
  <c r="E67" i="10"/>
  <c r="K66" i="10"/>
  <c r="J66" i="10"/>
  <c r="I66" i="10"/>
  <c r="G66" i="10"/>
  <c r="F66" i="10"/>
  <c r="E66" i="10"/>
  <c r="K60" i="10"/>
  <c r="J60" i="10"/>
  <c r="I60" i="10"/>
  <c r="G60" i="10"/>
  <c r="F60" i="10"/>
  <c r="E60" i="10"/>
  <c r="C55" i="10"/>
  <c r="K54" i="10"/>
  <c r="J54" i="10"/>
  <c r="I54" i="10"/>
  <c r="G54" i="10"/>
  <c r="E49" i="10"/>
  <c r="E50" i="10"/>
  <c r="E51" i="10"/>
  <c r="C32" i="10"/>
  <c r="C42" i="10"/>
  <c r="C44" i="10"/>
  <c r="C41" i="10"/>
  <c r="C40" i="10"/>
  <c r="C39" i="10"/>
  <c r="C38" i="10"/>
  <c r="C37" i="10"/>
  <c r="C36" i="10"/>
  <c r="C35" i="10"/>
  <c r="C34" i="10"/>
  <c r="C33" i="10"/>
  <c r="F27" i="10"/>
  <c r="F26" i="10"/>
  <c r="F20" i="10"/>
  <c r="G20" i="10"/>
  <c r="I20" i="10"/>
  <c r="J20" i="10"/>
  <c r="K20" i="10"/>
  <c r="K17" i="10"/>
  <c r="F17" i="10"/>
  <c r="K16" i="10"/>
  <c r="K15" i="10"/>
  <c r="K14" i="10"/>
  <c r="K13" i="10"/>
  <c r="K12" i="10"/>
  <c r="K11" i="10"/>
  <c r="F10" i="10"/>
  <c r="F11" i="10"/>
  <c r="K10" i="10"/>
  <c r="G10" i="9"/>
  <c r="C12" i="9"/>
  <c r="E79" i="9"/>
  <c r="C16" i="9"/>
  <c r="C17" i="9"/>
  <c r="E25" i="9"/>
  <c r="C26" i="9"/>
  <c r="E26" i="9"/>
  <c r="E27" i="9"/>
  <c r="E29" i="9"/>
  <c r="F29" i="9"/>
  <c r="E32" i="9"/>
  <c r="F32" i="9"/>
  <c r="E33" i="9"/>
  <c r="F33" i="9"/>
  <c r="C13" i="9"/>
  <c r="G9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F41" i="9"/>
  <c r="F42" i="9"/>
  <c r="F44" i="9"/>
  <c r="F47" i="9"/>
  <c r="F15" i="9"/>
  <c r="F16" i="9"/>
  <c r="G16" i="9"/>
  <c r="G11" i="9"/>
  <c r="G17" i="9"/>
  <c r="E48" i="9"/>
  <c r="F48" i="9"/>
  <c r="F49" i="9"/>
  <c r="F79" i="9"/>
  <c r="F25" i="9"/>
  <c r="G19" i="9"/>
  <c r="G25" i="9"/>
  <c r="G26" i="9"/>
  <c r="G27" i="9"/>
  <c r="F28" i="9"/>
  <c r="G28" i="9"/>
  <c r="G29" i="9"/>
  <c r="G21" i="9"/>
  <c r="G32" i="9"/>
  <c r="G33" i="9"/>
  <c r="G34" i="9"/>
  <c r="G35" i="9"/>
  <c r="G36" i="9"/>
  <c r="G37" i="9"/>
  <c r="G38" i="9"/>
  <c r="G39" i="9"/>
  <c r="G40" i="9"/>
  <c r="G41" i="9"/>
  <c r="G42" i="9"/>
  <c r="G44" i="9"/>
  <c r="G47" i="9"/>
  <c r="G48" i="9"/>
  <c r="G49" i="9"/>
  <c r="G79" i="9"/>
  <c r="I19" i="9"/>
  <c r="I25" i="9"/>
  <c r="I26" i="9"/>
  <c r="I27" i="9"/>
  <c r="I28" i="9"/>
  <c r="I29" i="9"/>
  <c r="I21" i="9"/>
  <c r="I32" i="9"/>
  <c r="I33" i="9"/>
  <c r="I34" i="9"/>
  <c r="I35" i="9"/>
  <c r="I36" i="9"/>
  <c r="I37" i="9"/>
  <c r="I38" i="9"/>
  <c r="I39" i="9"/>
  <c r="I40" i="9"/>
  <c r="I41" i="9"/>
  <c r="I42" i="9"/>
  <c r="I44" i="9"/>
  <c r="I47" i="9"/>
  <c r="I48" i="9"/>
  <c r="I49" i="9"/>
  <c r="I79" i="9"/>
  <c r="J19" i="9"/>
  <c r="J25" i="9"/>
  <c r="J26" i="9"/>
  <c r="J27" i="9"/>
  <c r="J28" i="9"/>
  <c r="J29" i="9"/>
  <c r="J21" i="9"/>
  <c r="J32" i="9"/>
  <c r="J33" i="9"/>
  <c r="J34" i="9"/>
  <c r="J35" i="9"/>
  <c r="J36" i="9"/>
  <c r="J37" i="9"/>
  <c r="J38" i="9"/>
  <c r="J39" i="9"/>
  <c r="J40" i="9"/>
  <c r="J41" i="9"/>
  <c r="J42" i="9"/>
  <c r="J44" i="9"/>
  <c r="J47" i="9"/>
  <c r="J48" i="9"/>
  <c r="J49" i="9"/>
  <c r="J79" i="9"/>
  <c r="E82" i="9"/>
  <c r="E84" i="9"/>
  <c r="F84" i="9"/>
  <c r="F50" i="9"/>
  <c r="F51" i="9"/>
  <c r="G50" i="9"/>
  <c r="G51" i="9"/>
  <c r="I50" i="9"/>
  <c r="I51" i="9"/>
  <c r="J50" i="9"/>
  <c r="J51" i="9"/>
  <c r="K19" i="9"/>
  <c r="K25" i="9"/>
  <c r="K26" i="9"/>
  <c r="K27" i="9"/>
  <c r="K28" i="9"/>
  <c r="K29" i="9"/>
  <c r="K21" i="9"/>
  <c r="K32" i="9"/>
  <c r="K33" i="9"/>
  <c r="K34" i="9"/>
  <c r="K35" i="9"/>
  <c r="K36" i="9"/>
  <c r="K37" i="9"/>
  <c r="K38" i="9"/>
  <c r="K39" i="9"/>
  <c r="K40" i="9"/>
  <c r="K41" i="9"/>
  <c r="K42" i="9"/>
  <c r="K44" i="9"/>
  <c r="K47" i="9"/>
  <c r="K48" i="9"/>
  <c r="K49" i="9"/>
  <c r="K50" i="9"/>
  <c r="K51" i="9"/>
  <c r="K79" i="9"/>
  <c r="K84" i="9"/>
  <c r="G84" i="9"/>
  <c r="E78" i="9"/>
  <c r="F78" i="9"/>
  <c r="G78" i="9"/>
  <c r="E83" i="9"/>
  <c r="F83" i="9"/>
  <c r="I78" i="9"/>
  <c r="K83" i="9"/>
  <c r="G83" i="9"/>
  <c r="E77" i="9"/>
  <c r="F82" i="9"/>
  <c r="F77" i="9"/>
  <c r="K82" i="9"/>
  <c r="G82" i="9"/>
  <c r="K75" i="9"/>
  <c r="J75" i="9"/>
  <c r="I75" i="9"/>
  <c r="G75" i="9"/>
  <c r="F75" i="9"/>
  <c r="K74" i="9"/>
  <c r="J74" i="9"/>
  <c r="I74" i="9"/>
  <c r="G74" i="9"/>
  <c r="F74" i="9"/>
  <c r="G15" i="9"/>
  <c r="K55" i="9"/>
  <c r="E56" i="9"/>
  <c r="K56" i="9"/>
  <c r="E57" i="9"/>
  <c r="K57" i="9"/>
  <c r="K73" i="9"/>
  <c r="J55" i="9"/>
  <c r="J56" i="9"/>
  <c r="J57" i="9"/>
  <c r="J73" i="9"/>
  <c r="I55" i="9"/>
  <c r="I56" i="9"/>
  <c r="I57" i="9"/>
  <c r="I73" i="9"/>
  <c r="G55" i="9"/>
  <c r="G56" i="9"/>
  <c r="G57" i="9"/>
  <c r="G73" i="9"/>
  <c r="F55" i="9"/>
  <c r="F56" i="9"/>
  <c r="F57" i="9"/>
  <c r="F73" i="9"/>
  <c r="K71" i="9"/>
  <c r="J71" i="9"/>
  <c r="I71" i="9"/>
  <c r="G71" i="9"/>
  <c r="F71" i="9"/>
  <c r="K70" i="9"/>
  <c r="J70" i="9"/>
  <c r="I70" i="9"/>
  <c r="G70" i="9"/>
  <c r="F70" i="9"/>
  <c r="K62" i="9"/>
  <c r="K58" i="9"/>
  <c r="C59" i="9"/>
  <c r="K59" i="9"/>
  <c r="K64" i="9"/>
  <c r="K63" i="9"/>
  <c r="K65" i="9"/>
  <c r="K67" i="9"/>
  <c r="J62" i="9"/>
  <c r="J58" i="9"/>
  <c r="J59" i="9"/>
  <c r="J64" i="9"/>
  <c r="J63" i="9"/>
  <c r="J65" i="9"/>
  <c r="J67" i="9"/>
  <c r="I62" i="9"/>
  <c r="I58" i="9"/>
  <c r="I59" i="9"/>
  <c r="I64" i="9"/>
  <c r="I63" i="9"/>
  <c r="I65" i="9"/>
  <c r="I67" i="9"/>
  <c r="G62" i="9"/>
  <c r="G58" i="9"/>
  <c r="G59" i="9"/>
  <c r="G64" i="9"/>
  <c r="G63" i="9"/>
  <c r="G65" i="9"/>
  <c r="G67" i="9"/>
  <c r="F62" i="9"/>
  <c r="F54" i="9"/>
  <c r="F58" i="9"/>
  <c r="F59" i="9"/>
  <c r="F64" i="9"/>
  <c r="F63" i="9"/>
  <c r="F65" i="9"/>
  <c r="F67" i="9"/>
  <c r="E42" i="9"/>
  <c r="E44" i="9"/>
  <c r="E47" i="9"/>
  <c r="E62" i="9"/>
  <c r="E54" i="9"/>
  <c r="E55" i="9"/>
  <c r="E58" i="9"/>
  <c r="E59" i="9"/>
  <c r="E64" i="9"/>
  <c r="E63" i="9"/>
  <c r="E65" i="9"/>
  <c r="E67" i="9"/>
  <c r="K66" i="9"/>
  <c r="J66" i="9"/>
  <c r="I66" i="9"/>
  <c r="G66" i="9"/>
  <c r="F66" i="9"/>
  <c r="E66" i="9"/>
  <c r="K60" i="9"/>
  <c r="J60" i="9"/>
  <c r="I60" i="9"/>
  <c r="G60" i="9"/>
  <c r="F60" i="9"/>
  <c r="E60" i="9"/>
  <c r="C55" i="9"/>
  <c r="K54" i="9"/>
  <c r="J54" i="9"/>
  <c r="I54" i="9"/>
  <c r="G54" i="9"/>
  <c r="E49" i="9"/>
  <c r="E50" i="9"/>
  <c r="E51" i="9"/>
  <c r="C32" i="9"/>
  <c r="C42" i="9"/>
  <c r="C44" i="9"/>
  <c r="C41" i="9"/>
  <c r="C40" i="9"/>
  <c r="C39" i="9"/>
  <c r="C38" i="9"/>
  <c r="C37" i="9"/>
  <c r="C36" i="9"/>
  <c r="C35" i="9"/>
  <c r="C34" i="9"/>
  <c r="C33" i="9"/>
  <c r="F27" i="9"/>
  <c r="F26" i="9"/>
  <c r="F20" i="9"/>
  <c r="G20" i="9"/>
  <c r="I20" i="9"/>
  <c r="J20" i="9"/>
  <c r="K20" i="9"/>
  <c r="K17" i="9"/>
  <c r="F17" i="9"/>
  <c r="K16" i="9"/>
  <c r="K15" i="9"/>
  <c r="K14" i="9"/>
  <c r="K13" i="9"/>
  <c r="K12" i="9"/>
  <c r="K11" i="9"/>
  <c r="F10" i="9"/>
  <c r="F11" i="9"/>
  <c r="K10" i="9"/>
  <c r="G10" i="8"/>
  <c r="C12" i="8"/>
  <c r="E79" i="8"/>
  <c r="C16" i="8"/>
  <c r="C17" i="8"/>
  <c r="E25" i="8"/>
  <c r="C26" i="8"/>
  <c r="E26" i="8"/>
  <c r="E27" i="8"/>
  <c r="E29" i="8"/>
  <c r="F29" i="8"/>
  <c r="E32" i="8"/>
  <c r="F32" i="8"/>
  <c r="E33" i="8"/>
  <c r="F33" i="8"/>
  <c r="C13" i="8"/>
  <c r="G9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F41" i="8"/>
  <c r="F42" i="8"/>
  <c r="F44" i="8"/>
  <c r="F47" i="8"/>
  <c r="F15" i="8"/>
  <c r="F16" i="8"/>
  <c r="G16" i="8"/>
  <c r="G11" i="8"/>
  <c r="G17" i="8"/>
  <c r="E48" i="8"/>
  <c r="F48" i="8"/>
  <c r="F49" i="8"/>
  <c r="F79" i="8"/>
  <c r="F25" i="8"/>
  <c r="G19" i="8"/>
  <c r="G25" i="8"/>
  <c r="G26" i="8"/>
  <c r="G27" i="8"/>
  <c r="F28" i="8"/>
  <c r="G28" i="8"/>
  <c r="G29" i="8"/>
  <c r="G21" i="8"/>
  <c r="G32" i="8"/>
  <c r="G33" i="8"/>
  <c r="G34" i="8"/>
  <c r="G35" i="8"/>
  <c r="G36" i="8"/>
  <c r="G37" i="8"/>
  <c r="G38" i="8"/>
  <c r="G39" i="8"/>
  <c r="G40" i="8"/>
  <c r="G41" i="8"/>
  <c r="G42" i="8"/>
  <c r="G44" i="8"/>
  <c r="G47" i="8"/>
  <c r="G48" i="8"/>
  <c r="G49" i="8"/>
  <c r="G79" i="8"/>
  <c r="I19" i="8"/>
  <c r="I25" i="8"/>
  <c r="I26" i="8"/>
  <c r="I27" i="8"/>
  <c r="I28" i="8"/>
  <c r="I29" i="8"/>
  <c r="I21" i="8"/>
  <c r="I32" i="8"/>
  <c r="I33" i="8"/>
  <c r="I34" i="8"/>
  <c r="I35" i="8"/>
  <c r="I36" i="8"/>
  <c r="I37" i="8"/>
  <c r="I38" i="8"/>
  <c r="I39" i="8"/>
  <c r="I40" i="8"/>
  <c r="I41" i="8"/>
  <c r="I42" i="8"/>
  <c r="I44" i="8"/>
  <c r="I47" i="8"/>
  <c r="I48" i="8"/>
  <c r="I49" i="8"/>
  <c r="I79" i="8"/>
  <c r="J19" i="8"/>
  <c r="J25" i="8"/>
  <c r="J26" i="8"/>
  <c r="J27" i="8"/>
  <c r="J28" i="8"/>
  <c r="J29" i="8"/>
  <c r="J21" i="8"/>
  <c r="J32" i="8"/>
  <c r="J33" i="8"/>
  <c r="J34" i="8"/>
  <c r="J35" i="8"/>
  <c r="J36" i="8"/>
  <c r="J37" i="8"/>
  <c r="J38" i="8"/>
  <c r="J39" i="8"/>
  <c r="J40" i="8"/>
  <c r="J41" i="8"/>
  <c r="J42" i="8"/>
  <c r="J44" i="8"/>
  <c r="J47" i="8"/>
  <c r="J48" i="8"/>
  <c r="J49" i="8"/>
  <c r="J79" i="8"/>
  <c r="E82" i="8"/>
  <c r="E84" i="8"/>
  <c r="F84" i="8"/>
  <c r="F50" i="8"/>
  <c r="F51" i="8"/>
  <c r="G50" i="8"/>
  <c r="G51" i="8"/>
  <c r="I50" i="8"/>
  <c r="I51" i="8"/>
  <c r="J50" i="8"/>
  <c r="J51" i="8"/>
  <c r="K19" i="8"/>
  <c r="K25" i="8"/>
  <c r="K26" i="8"/>
  <c r="K27" i="8"/>
  <c r="K28" i="8"/>
  <c r="K29" i="8"/>
  <c r="K21" i="8"/>
  <c r="K32" i="8"/>
  <c r="K33" i="8"/>
  <c r="K34" i="8"/>
  <c r="K35" i="8"/>
  <c r="K36" i="8"/>
  <c r="K37" i="8"/>
  <c r="K38" i="8"/>
  <c r="K39" i="8"/>
  <c r="K40" i="8"/>
  <c r="K41" i="8"/>
  <c r="K42" i="8"/>
  <c r="K44" i="8"/>
  <c r="K47" i="8"/>
  <c r="K48" i="8"/>
  <c r="K49" i="8"/>
  <c r="K50" i="8"/>
  <c r="K51" i="8"/>
  <c r="K79" i="8"/>
  <c r="K84" i="8"/>
  <c r="G84" i="8"/>
  <c r="E78" i="8"/>
  <c r="F78" i="8"/>
  <c r="G78" i="8"/>
  <c r="E83" i="8"/>
  <c r="F83" i="8"/>
  <c r="I78" i="8"/>
  <c r="K83" i="8"/>
  <c r="G83" i="8"/>
  <c r="E77" i="8"/>
  <c r="F82" i="8"/>
  <c r="F77" i="8"/>
  <c r="K82" i="8"/>
  <c r="G82" i="8"/>
  <c r="K75" i="8"/>
  <c r="J75" i="8"/>
  <c r="I75" i="8"/>
  <c r="G75" i="8"/>
  <c r="F75" i="8"/>
  <c r="K74" i="8"/>
  <c r="J74" i="8"/>
  <c r="I74" i="8"/>
  <c r="G74" i="8"/>
  <c r="F74" i="8"/>
  <c r="G15" i="8"/>
  <c r="K55" i="8"/>
  <c r="E56" i="8"/>
  <c r="K56" i="8"/>
  <c r="E57" i="8"/>
  <c r="K57" i="8"/>
  <c r="K73" i="8"/>
  <c r="J55" i="8"/>
  <c r="J56" i="8"/>
  <c r="J57" i="8"/>
  <c r="J73" i="8"/>
  <c r="I55" i="8"/>
  <c r="I56" i="8"/>
  <c r="I57" i="8"/>
  <c r="I73" i="8"/>
  <c r="G55" i="8"/>
  <c r="G56" i="8"/>
  <c r="G57" i="8"/>
  <c r="G73" i="8"/>
  <c r="F55" i="8"/>
  <c r="F56" i="8"/>
  <c r="F57" i="8"/>
  <c r="F73" i="8"/>
  <c r="K71" i="8"/>
  <c r="J71" i="8"/>
  <c r="I71" i="8"/>
  <c r="G71" i="8"/>
  <c r="F71" i="8"/>
  <c r="K70" i="8"/>
  <c r="J70" i="8"/>
  <c r="I70" i="8"/>
  <c r="G70" i="8"/>
  <c r="F70" i="8"/>
  <c r="K62" i="8"/>
  <c r="K58" i="8"/>
  <c r="C59" i="8"/>
  <c r="K59" i="8"/>
  <c r="K64" i="8"/>
  <c r="K63" i="8"/>
  <c r="K65" i="8"/>
  <c r="K67" i="8"/>
  <c r="J62" i="8"/>
  <c r="J58" i="8"/>
  <c r="J59" i="8"/>
  <c r="J64" i="8"/>
  <c r="J63" i="8"/>
  <c r="J65" i="8"/>
  <c r="J67" i="8"/>
  <c r="I62" i="8"/>
  <c r="I58" i="8"/>
  <c r="I59" i="8"/>
  <c r="I64" i="8"/>
  <c r="I63" i="8"/>
  <c r="I65" i="8"/>
  <c r="I67" i="8"/>
  <c r="G62" i="8"/>
  <c r="G58" i="8"/>
  <c r="G59" i="8"/>
  <c r="G64" i="8"/>
  <c r="G63" i="8"/>
  <c r="G65" i="8"/>
  <c r="G67" i="8"/>
  <c r="F62" i="8"/>
  <c r="F54" i="8"/>
  <c r="F58" i="8"/>
  <c r="F59" i="8"/>
  <c r="F64" i="8"/>
  <c r="F63" i="8"/>
  <c r="F65" i="8"/>
  <c r="F67" i="8"/>
  <c r="E42" i="8"/>
  <c r="E44" i="8"/>
  <c r="E47" i="8"/>
  <c r="E62" i="8"/>
  <c r="E54" i="8"/>
  <c r="E55" i="8"/>
  <c r="E58" i="8"/>
  <c r="E59" i="8"/>
  <c r="E64" i="8"/>
  <c r="E63" i="8"/>
  <c r="E65" i="8"/>
  <c r="E67" i="8"/>
  <c r="K66" i="8"/>
  <c r="J66" i="8"/>
  <c r="I66" i="8"/>
  <c r="G66" i="8"/>
  <c r="F66" i="8"/>
  <c r="E66" i="8"/>
  <c r="K60" i="8"/>
  <c r="J60" i="8"/>
  <c r="I60" i="8"/>
  <c r="G60" i="8"/>
  <c r="F60" i="8"/>
  <c r="E60" i="8"/>
  <c r="C55" i="8"/>
  <c r="K54" i="8"/>
  <c r="J54" i="8"/>
  <c r="I54" i="8"/>
  <c r="G54" i="8"/>
  <c r="E49" i="8"/>
  <c r="E50" i="8"/>
  <c r="E51" i="8"/>
  <c r="C32" i="8"/>
  <c r="C42" i="8"/>
  <c r="C44" i="8"/>
  <c r="C41" i="8"/>
  <c r="C40" i="8"/>
  <c r="C39" i="8"/>
  <c r="C38" i="8"/>
  <c r="C37" i="8"/>
  <c r="C36" i="8"/>
  <c r="C35" i="8"/>
  <c r="C34" i="8"/>
  <c r="C33" i="8"/>
  <c r="F27" i="8"/>
  <c r="F26" i="8"/>
  <c r="F20" i="8"/>
  <c r="G20" i="8"/>
  <c r="I20" i="8"/>
  <c r="J20" i="8"/>
  <c r="K20" i="8"/>
  <c r="K17" i="8"/>
  <c r="F17" i="8"/>
  <c r="K16" i="8"/>
  <c r="K15" i="8"/>
  <c r="K14" i="8"/>
  <c r="K13" i="8"/>
  <c r="K12" i="8"/>
  <c r="K11" i="8"/>
  <c r="F10" i="8"/>
  <c r="F11" i="8"/>
  <c r="K10" i="8"/>
  <c r="G10" i="7"/>
  <c r="C12" i="7"/>
  <c r="E79" i="7"/>
  <c r="C16" i="7"/>
  <c r="C17" i="7"/>
  <c r="E25" i="7"/>
  <c r="C26" i="7"/>
  <c r="E26" i="7"/>
  <c r="E27" i="7"/>
  <c r="E29" i="7"/>
  <c r="F29" i="7"/>
  <c r="E32" i="7"/>
  <c r="F32" i="7"/>
  <c r="E33" i="7"/>
  <c r="F33" i="7"/>
  <c r="F34" i="7"/>
  <c r="C13" i="7"/>
  <c r="G9" i="7"/>
  <c r="E35" i="7"/>
  <c r="F35" i="7"/>
  <c r="E36" i="7"/>
  <c r="F36" i="7"/>
  <c r="E37" i="7"/>
  <c r="F37" i="7"/>
  <c r="E38" i="7"/>
  <c r="F38" i="7"/>
  <c r="E39" i="7"/>
  <c r="F39" i="7"/>
  <c r="E40" i="7"/>
  <c r="F40" i="7"/>
  <c r="F41" i="7"/>
  <c r="F42" i="7"/>
  <c r="F44" i="7"/>
  <c r="F47" i="7"/>
  <c r="F15" i="7"/>
  <c r="F16" i="7"/>
  <c r="G16" i="7"/>
  <c r="G11" i="7"/>
  <c r="G17" i="7"/>
  <c r="E48" i="7"/>
  <c r="F48" i="7"/>
  <c r="F49" i="7"/>
  <c r="F79" i="7"/>
  <c r="F25" i="7"/>
  <c r="G19" i="7"/>
  <c r="G25" i="7"/>
  <c r="G26" i="7"/>
  <c r="G27" i="7"/>
  <c r="F28" i="7"/>
  <c r="G28" i="7"/>
  <c r="G29" i="7"/>
  <c r="G21" i="7"/>
  <c r="G32" i="7"/>
  <c r="G33" i="7"/>
  <c r="G34" i="7"/>
  <c r="G35" i="7"/>
  <c r="G36" i="7"/>
  <c r="G37" i="7"/>
  <c r="G38" i="7"/>
  <c r="G39" i="7"/>
  <c r="G40" i="7"/>
  <c r="G41" i="7"/>
  <c r="G42" i="7"/>
  <c r="G44" i="7"/>
  <c r="G47" i="7"/>
  <c r="G48" i="7"/>
  <c r="G49" i="7"/>
  <c r="G79" i="7"/>
  <c r="I19" i="7"/>
  <c r="I25" i="7"/>
  <c r="I26" i="7"/>
  <c r="I27" i="7"/>
  <c r="I28" i="7"/>
  <c r="I29" i="7"/>
  <c r="I21" i="7"/>
  <c r="I32" i="7"/>
  <c r="I33" i="7"/>
  <c r="I34" i="7"/>
  <c r="I35" i="7"/>
  <c r="I36" i="7"/>
  <c r="I37" i="7"/>
  <c r="I38" i="7"/>
  <c r="I39" i="7"/>
  <c r="I40" i="7"/>
  <c r="I41" i="7"/>
  <c r="I42" i="7"/>
  <c r="I44" i="7"/>
  <c r="I47" i="7"/>
  <c r="I48" i="7"/>
  <c r="I49" i="7"/>
  <c r="I79" i="7"/>
  <c r="J19" i="7"/>
  <c r="J25" i="7"/>
  <c r="J26" i="7"/>
  <c r="J27" i="7"/>
  <c r="J28" i="7"/>
  <c r="J29" i="7"/>
  <c r="J21" i="7"/>
  <c r="J32" i="7"/>
  <c r="J33" i="7"/>
  <c r="J34" i="7"/>
  <c r="J35" i="7"/>
  <c r="J36" i="7"/>
  <c r="J37" i="7"/>
  <c r="J38" i="7"/>
  <c r="J39" i="7"/>
  <c r="J40" i="7"/>
  <c r="J41" i="7"/>
  <c r="J42" i="7"/>
  <c r="J44" i="7"/>
  <c r="J47" i="7"/>
  <c r="J48" i="7"/>
  <c r="J49" i="7"/>
  <c r="J79" i="7"/>
  <c r="E82" i="7"/>
  <c r="E84" i="7"/>
  <c r="F84" i="7"/>
  <c r="F50" i="7"/>
  <c r="F51" i="7"/>
  <c r="G50" i="7"/>
  <c r="G51" i="7"/>
  <c r="I50" i="7"/>
  <c r="I51" i="7"/>
  <c r="J50" i="7"/>
  <c r="J51" i="7"/>
  <c r="K19" i="7"/>
  <c r="K25" i="7"/>
  <c r="K26" i="7"/>
  <c r="K27" i="7"/>
  <c r="K28" i="7"/>
  <c r="K29" i="7"/>
  <c r="K21" i="7"/>
  <c r="K32" i="7"/>
  <c r="K33" i="7"/>
  <c r="K34" i="7"/>
  <c r="K35" i="7"/>
  <c r="K36" i="7"/>
  <c r="K37" i="7"/>
  <c r="K38" i="7"/>
  <c r="K39" i="7"/>
  <c r="K40" i="7"/>
  <c r="K41" i="7"/>
  <c r="K42" i="7"/>
  <c r="K44" i="7"/>
  <c r="K47" i="7"/>
  <c r="K48" i="7"/>
  <c r="K49" i="7"/>
  <c r="K50" i="7"/>
  <c r="K51" i="7"/>
  <c r="K79" i="7"/>
  <c r="K84" i="7"/>
  <c r="G84" i="7"/>
  <c r="E78" i="7"/>
  <c r="F78" i="7"/>
  <c r="G78" i="7"/>
  <c r="E83" i="7"/>
  <c r="F83" i="7"/>
  <c r="I78" i="7"/>
  <c r="K83" i="7"/>
  <c r="G83" i="7"/>
  <c r="E77" i="7"/>
  <c r="F82" i="7"/>
  <c r="F77" i="7"/>
  <c r="K82" i="7"/>
  <c r="G82" i="7"/>
  <c r="K75" i="7"/>
  <c r="J75" i="7"/>
  <c r="I75" i="7"/>
  <c r="G75" i="7"/>
  <c r="F75" i="7"/>
  <c r="K74" i="7"/>
  <c r="J74" i="7"/>
  <c r="I74" i="7"/>
  <c r="G74" i="7"/>
  <c r="F74" i="7"/>
  <c r="G15" i="7"/>
  <c r="K55" i="7"/>
  <c r="E56" i="7"/>
  <c r="K56" i="7"/>
  <c r="E57" i="7"/>
  <c r="K57" i="7"/>
  <c r="K73" i="7"/>
  <c r="J55" i="7"/>
  <c r="J56" i="7"/>
  <c r="J57" i="7"/>
  <c r="J73" i="7"/>
  <c r="I55" i="7"/>
  <c r="I56" i="7"/>
  <c r="I57" i="7"/>
  <c r="I73" i="7"/>
  <c r="G55" i="7"/>
  <c r="G56" i="7"/>
  <c r="G57" i="7"/>
  <c r="G73" i="7"/>
  <c r="F55" i="7"/>
  <c r="F56" i="7"/>
  <c r="F57" i="7"/>
  <c r="F73" i="7"/>
  <c r="K71" i="7"/>
  <c r="J71" i="7"/>
  <c r="I71" i="7"/>
  <c r="G71" i="7"/>
  <c r="F71" i="7"/>
  <c r="K70" i="7"/>
  <c r="J70" i="7"/>
  <c r="I70" i="7"/>
  <c r="G70" i="7"/>
  <c r="F70" i="7"/>
  <c r="K62" i="7"/>
  <c r="K58" i="7"/>
  <c r="C59" i="7"/>
  <c r="K59" i="7"/>
  <c r="K64" i="7"/>
  <c r="K63" i="7"/>
  <c r="K65" i="7"/>
  <c r="K67" i="7"/>
  <c r="J62" i="7"/>
  <c r="J58" i="7"/>
  <c r="J59" i="7"/>
  <c r="J64" i="7"/>
  <c r="J63" i="7"/>
  <c r="J65" i="7"/>
  <c r="J67" i="7"/>
  <c r="I62" i="7"/>
  <c r="I58" i="7"/>
  <c r="I59" i="7"/>
  <c r="I64" i="7"/>
  <c r="I63" i="7"/>
  <c r="I65" i="7"/>
  <c r="I67" i="7"/>
  <c r="G62" i="7"/>
  <c r="G58" i="7"/>
  <c r="G59" i="7"/>
  <c r="G64" i="7"/>
  <c r="G63" i="7"/>
  <c r="G65" i="7"/>
  <c r="G67" i="7"/>
  <c r="F62" i="7"/>
  <c r="F54" i="7"/>
  <c r="F58" i="7"/>
  <c r="F59" i="7"/>
  <c r="F64" i="7"/>
  <c r="F63" i="7"/>
  <c r="F65" i="7"/>
  <c r="F67" i="7"/>
  <c r="E42" i="7"/>
  <c r="E44" i="7"/>
  <c r="E47" i="7"/>
  <c r="E62" i="7"/>
  <c r="E54" i="7"/>
  <c r="E55" i="7"/>
  <c r="E58" i="7"/>
  <c r="E59" i="7"/>
  <c r="E64" i="7"/>
  <c r="E63" i="7"/>
  <c r="E65" i="7"/>
  <c r="E67" i="7"/>
  <c r="K66" i="7"/>
  <c r="J66" i="7"/>
  <c r="I66" i="7"/>
  <c r="G66" i="7"/>
  <c r="F66" i="7"/>
  <c r="E66" i="7"/>
  <c r="K60" i="7"/>
  <c r="J60" i="7"/>
  <c r="I60" i="7"/>
  <c r="G60" i="7"/>
  <c r="F60" i="7"/>
  <c r="E60" i="7"/>
  <c r="C55" i="7"/>
  <c r="K54" i="7"/>
  <c r="J54" i="7"/>
  <c r="I54" i="7"/>
  <c r="G54" i="7"/>
  <c r="E49" i="7"/>
  <c r="E50" i="7"/>
  <c r="E51" i="7"/>
  <c r="C32" i="7"/>
  <c r="C42" i="7"/>
  <c r="C44" i="7"/>
  <c r="C41" i="7"/>
  <c r="C40" i="7"/>
  <c r="C39" i="7"/>
  <c r="C38" i="7"/>
  <c r="C37" i="7"/>
  <c r="C36" i="7"/>
  <c r="C35" i="7"/>
  <c r="C34" i="7"/>
  <c r="C33" i="7"/>
  <c r="F27" i="7"/>
  <c r="F26" i="7"/>
  <c r="F20" i="7"/>
  <c r="G20" i="7"/>
  <c r="I20" i="7"/>
  <c r="J20" i="7"/>
  <c r="K20" i="7"/>
  <c r="K17" i="7"/>
  <c r="F17" i="7"/>
  <c r="K16" i="7"/>
  <c r="K15" i="7"/>
  <c r="K14" i="7"/>
  <c r="K13" i="7"/>
  <c r="K12" i="7"/>
  <c r="K11" i="7"/>
  <c r="F10" i="7"/>
  <c r="F11" i="7"/>
  <c r="K10" i="7"/>
  <c r="G10" i="6"/>
  <c r="C12" i="6"/>
  <c r="E79" i="6"/>
  <c r="C16" i="6"/>
  <c r="C17" i="6"/>
  <c r="E25" i="6"/>
  <c r="C26" i="6"/>
  <c r="E26" i="6"/>
  <c r="E27" i="6"/>
  <c r="E29" i="6"/>
  <c r="F29" i="6"/>
  <c r="E32" i="6"/>
  <c r="F32" i="6"/>
  <c r="E33" i="6"/>
  <c r="F33" i="6"/>
  <c r="C13" i="6"/>
  <c r="G9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F41" i="6"/>
  <c r="F42" i="6"/>
  <c r="F44" i="6"/>
  <c r="F47" i="6"/>
  <c r="F15" i="6"/>
  <c r="F16" i="6"/>
  <c r="G16" i="6"/>
  <c r="G11" i="6"/>
  <c r="G17" i="6"/>
  <c r="E48" i="6"/>
  <c r="F48" i="6"/>
  <c r="F49" i="6"/>
  <c r="F79" i="6"/>
  <c r="F25" i="6"/>
  <c r="G19" i="6"/>
  <c r="G25" i="6"/>
  <c r="G26" i="6"/>
  <c r="G27" i="6"/>
  <c r="F28" i="6"/>
  <c r="G28" i="6"/>
  <c r="G29" i="6"/>
  <c r="G21" i="6"/>
  <c r="G32" i="6"/>
  <c r="G33" i="6"/>
  <c r="G34" i="6"/>
  <c r="G35" i="6"/>
  <c r="G36" i="6"/>
  <c r="G37" i="6"/>
  <c r="G38" i="6"/>
  <c r="G39" i="6"/>
  <c r="G40" i="6"/>
  <c r="G41" i="6"/>
  <c r="G42" i="6"/>
  <c r="G44" i="6"/>
  <c r="G47" i="6"/>
  <c r="G48" i="6"/>
  <c r="G49" i="6"/>
  <c r="G79" i="6"/>
  <c r="I19" i="6"/>
  <c r="I25" i="6"/>
  <c r="I26" i="6"/>
  <c r="I27" i="6"/>
  <c r="I28" i="6"/>
  <c r="I29" i="6"/>
  <c r="I21" i="6"/>
  <c r="I32" i="6"/>
  <c r="I33" i="6"/>
  <c r="I34" i="6"/>
  <c r="I35" i="6"/>
  <c r="I36" i="6"/>
  <c r="I37" i="6"/>
  <c r="I38" i="6"/>
  <c r="I39" i="6"/>
  <c r="I40" i="6"/>
  <c r="I41" i="6"/>
  <c r="I42" i="6"/>
  <c r="I44" i="6"/>
  <c r="I47" i="6"/>
  <c r="I48" i="6"/>
  <c r="I49" i="6"/>
  <c r="I79" i="6"/>
  <c r="J19" i="6"/>
  <c r="J25" i="6"/>
  <c r="J26" i="6"/>
  <c r="J27" i="6"/>
  <c r="J28" i="6"/>
  <c r="J29" i="6"/>
  <c r="J21" i="6"/>
  <c r="J32" i="6"/>
  <c r="J33" i="6"/>
  <c r="J34" i="6"/>
  <c r="J35" i="6"/>
  <c r="J36" i="6"/>
  <c r="J37" i="6"/>
  <c r="J38" i="6"/>
  <c r="J39" i="6"/>
  <c r="J40" i="6"/>
  <c r="J41" i="6"/>
  <c r="J42" i="6"/>
  <c r="J44" i="6"/>
  <c r="J47" i="6"/>
  <c r="J48" i="6"/>
  <c r="J49" i="6"/>
  <c r="J79" i="6"/>
  <c r="E82" i="6"/>
  <c r="E84" i="6"/>
  <c r="F84" i="6"/>
  <c r="F50" i="6"/>
  <c r="F51" i="6"/>
  <c r="G50" i="6"/>
  <c r="G51" i="6"/>
  <c r="I50" i="6"/>
  <c r="I51" i="6"/>
  <c r="J50" i="6"/>
  <c r="J51" i="6"/>
  <c r="K19" i="6"/>
  <c r="K25" i="6"/>
  <c r="K26" i="6"/>
  <c r="K27" i="6"/>
  <c r="K28" i="6"/>
  <c r="K29" i="6"/>
  <c r="K21" i="6"/>
  <c r="K32" i="6"/>
  <c r="K33" i="6"/>
  <c r="K34" i="6"/>
  <c r="K35" i="6"/>
  <c r="K36" i="6"/>
  <c r="K37" i="6"/>
  <c r="K38" i="6"/>
  <c r="K39" i="6"/>
  <c r="K40" i="6"/>
  <c r="K41" i="6"/>
  <c r="K42" i="6"/>
  <c r="K44" i="6"/>
  <c r="K47" i="6"/>
  <c r="K48" i="6"/>
  <c r="K49" i="6"/>
  <c r="K50" i="6"/>
  <c r="K51" i="6"/>
  <c r="K79" i="6"/>
  <c r="K84" i="6"/>
  <c r="G84" i="6"/>
  <c r="E78" i="6"/>
  <c r="F78" i="6"/>
  <c r="G78" i="6"/>
  <c r="E83" i="6"/>
  <c r="F83" i="6"/>
  <c r="I78" i="6"/>
  <c r="K83" i="6"/>
  <c r="G83" i="6"/>
  <c r="E77" i="6"/>
  <c r="F82" i="6"/>
  <c r="F77" i="6"/>
  <c r="K82" i="6"/>
  <c r="G82" i="6"/>
  <c r="K75" i="6"/>
  <c r="J75" i="6"/>
  <c r="I75" i="6"/>
  <c r="G75" i="6"/>
  <c r="F75" i="6"/>
  <c r="K74" i="6"/>
  <c r="J74" i="6"/>
  <c r="I74" i="6"/>
  <c r="G74" i="6"/>
  <c r="F74" i="6"/>
  <c r="G15" i="6"/>
  <c r="K55" i="6"/>
  <c r="E56" i="6"/>
  <c r="K56" i="6"/>
  <c r="E57" i="6"/>
  <c r="K57" i="6"/>
  <c r="K73" i="6"/>
  <c r="J55" i="6"/>
  <c r="J56" i="6"/>
  <c r="J57" i="6"/>
  <c r="J73" i="6"/>
  <c r="I55" i="6"/>
  <c r="I56" i="6"/>
  <c r="I57" i="6"/>
  <c r="I73" i="6"/>
  <c r="G55" i="6"/>
  <c r="G56" i="6"/>
  <c r="G57" i="6"/>
  <c r="G73" i="6"/>
  <c r="F55" i="6"/>
  <c r="F56" i="6"/>
  <c r="F57" i="6"/>
  <c r="F73" i="6"/>
  <c r="K71" i="6"/>
  <c r="J71" i="6"/>
  <c r="I71" i="6"/>
  <c r="G71" i="6"/>
  <c r="F71" i="6"/>
  <c r="K70" i="6"/>
  <c r="J70" i="6"/>
  <c r="I70" i="6"/>
  <c r="G70" i="6"/>
  <c r="F70" i="6"/>
  <c r="K62" i="6"/>
  <c r="K58" i="6"/>
  <c r="C59" i="6"/>
  <c r="K59" i="6"/>
  <c r="K64" i="6"/>
  <c r="K63" i="6"/>
  <c r="K65" i="6"/>
  <c r="K67" i="6"/>
  <c r="J62" i="6"/>
  <c r="J58" i="6"/>
  <c r="J59" i="6"/>
  <c r="J64" i="6"/>
  <c r="J63" i="6"/>
  <c r="J65" i="6"/>
  <c r="J67" i="6"/>
  <c r="I62" i="6"/>
  <c r="I58" i="6"/>
  <c r="I59" i="6"/>
  <c r="I64" i="6"/>
  <c r="I63" i="6"/>
  <c r="I65" i="6"/>
  <c r="I67" i="6"/>
  <c r="G62" i="6"/>
  <c r="G58" i="6"/>
  <c r="G59" i="6"/>
  <c r="G64" i="6"/>
  <c r="G63" i="6"/>
  <c r="G65" i="6"/>
  <c r="G67" i="6"/>
  <c r="F62" i="6"/>
  <c r="F54" i="6"/>
  <c r="F58" i="6"/>
  <c r="F59" i="6"/>
  <c r="F64" i="6"/>
  <c r="F63" i="6"/>
  <c r="F65" i="6"/>
  <c r="F67" i="6"/>
  <c r="E42" i="6"/>
  <c r="E44" i="6"/>
  <c r="E47" i="6"/>
  <c r="E62" i="6"/>
  <c r="E54" i="6"/>
  <c r="E55" i="6"/>
  <c r="E58" i="6"/>
  <c r="E59" i="6"/>
  <c r="E64" i="6"/>
  <c r="E63" i="6"/>
  <c r="E65" i="6"/>
  <c r="E67" i="6"/>
  <c r="K66" i="6"/>
  <c r="J66" i="6"/>
  <c r="I66" i="6"/>
  <c r="G66" i="6"/>
  <c r="F66" i="6"/>
  <c r="E66" i="6"/>
  <c r="K60" i="6"/>
  <c r="J60" i="6"/>
  <c r="I60" i="6"/>
  <c r="G60" i="6"/>
  <c r="F60" i="6"/>
  <c r="E60" i="6"/>
  <c r="C55" i="6"/>
  <c r="K54" i="6"/>
  <c r="J54" i="6"/>
  <c r="I54" i="6"/>
  <c r="G54" i="6"/>
  <c r="E49" i="6"/>
  <c r="E50" i="6"/>
  <c r="E51" i="6"/>
  <c r="C32" i="6"/>
  <c r="C42" i="6"/>
  <c r="C44" i="6"/>
  <c r="C41" i="6"/>
  <c r="C40" i="6"/>
  <c r="C39" i="6"/>
  <c r="C38" i="6"/>
  <c r="C37" i="6"/>
  <c r="C36" i="6"/>
  <c r="C35" i="6"/>
  <c r="C34" i="6"/>
  <c r="C33" i="6"/>
  <c r="F27" i="6"/>
  <c r="F26" i="6"/>
  <c r="F20" i="6"/>
  <c r="G20" i="6"/>
  <c r="I20" i="6"/>
  <c r="J20" i="6"/>
  <c r="K20" i="6"/>
  <c r="K17" i="6"/>
  <c r="F17" i="6"/>
  <c r="K16" i="6"/>
  <c r="K15" i="6"/>
  <c r="K14" i="6"/>
  <c r="K13" i="6"/>
  <c r="K12" i="6"/>
  <c r="K11" i="6"/>
  <c r="F10" i="6"/>
  <c r="F11" i="6"/>
  <c r="K10" i="6"/>
  <c r="G10" i="5"/>
  <c r="C12" i="5"/>
  <c r="E79" i="5"/>
  <c r="C16" i="5"/>
  <c r="C17" i="5"/>
  <c r="E25" i="5"/>
  <c r="C26" i="5"/>
  <c r="E26" i="5"/>
  <c r="E27" i="5"/>
  <c r="E29" i="5"/>
  <c r="F29" i="5"/>
  <c r="E32" i="5"/>
  <c r="F32" i="5"/>
  <c r="E33" i="5"/>
  <c r="F33" i="5"/>
  <c r="C13" i="5"/>
  <c r="G9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F41" i="5"/>
  <c r="F42" i="5"/>
  <c r="F44" i="5"/>
  <c r="F47" i="5"/>
  <c r="F15" i="5"/>
  <c r="F16" i="5"/>
  <c r="G16" i="5"/>
  <c r="G11" i="5"/>
  <c r="G17" i="5"/>
  <c r="E48" i="5"/>
  <c r="F48" i="5"/>
  <c r="F49" i="5"/>
  <c r="F79" i="5"/>
  <c r="F25" i="5"/>
  <c r="G19" i="5"/>
  <c r="G25" i="5"/>
  <c r="G26" i="5"/>
  <c r="G27" i="5"/>
  <c r="F28" i="5"/>
  <c r="G28" i="5"/>
  <c r="G29" i="5"/>
  <c r="G21" i="5"/>
  <c r="G32" i="5"/>
  <c r="G33" i="5"/>
  <c r="G34" i="5"/>
  <c r="G35" i="5"/>
  <c r="G36" i="5"/>
  <c r="G37" i="5"/>
  <c r="G38" i="5"/>
  <c r="G39" i="5"/>
  <c r="G40" i="5"/>
  <c r="G41" i="5"/>
  <c r="G42" i="5"/>
  <c r="G44" i="5"/>
  <c r="G47" i="5"/>
  <c r="G48" i="5"/>
  <c r="G49" i="5"/>
  <c r="G79" i="5"/>
  <c r="I19" i="5"/>
  <c r="I25" i="5"/>
  <c r="I26" i="5"/>
  <c r="I27" i="5"/>
  <c r="I28" i="5"/>
  <c r="I29" i="5"/>
  <c r="I21" i="5"/>
  <c r="I32" i="5"/>
  <c r="I33" i="5"/>
  <c r="I34" i="5"/>
  <c r="I35" i="5"/>
  <c r="I36" i="5"/>
  <c r="I37" i="5"/>
  <c r="I38" i="5"/>
  <c r="I39" i="5"/>
  <c r="I40" i="5"/>
  <c r="I41" i="5"/>
  <c r="I42" i="5"/>
  <c r="I44" i="5"/>
  <c r="I47" i="5"/>
  <c r="I48" i="5"/>
  <c r="I49" i="5"/>
  <c r="I79" i="5"/>
  <c r="J19" i="5"/>
  <c r="J25" i="5"/>
  <c r="J26" i="5"/>
  <c r="J27" i="5"/>
  <c r="J28" i="5"/>
  <c r="J29" i="5"/>
  <c r="J21" i="5"/>
  <c r="J32" i="5"/>
  <c r="J33" i="5"/>
  <c r="J34" i="5"/>
  <c r="J35" i="5"/>
  <c r="J36" i="5"/>
  <c r="J37" i="5"/>
  <c r="J38" i="5"/>
  <c r="J39" i="5"/>
  <c r="J40" i="5"/>
  <c r="J41" i="5"/>
  <c r="J42" i="5"/>
  <c r="J44" i="5"/>
  <c r="J47" i="5"/>
  <c r="J48" i="5"/>
  <c r="J49" i="5"/>
  <c r="J79" i="5"/>
  <c r="E82" i="5"/>
  <c r="E84" i="5"/>
  <c r="F84" i="5"/>
  <c r="F50" i="5"/>
  <c r="F51" i="5"/>
  <c r="G50" i="5"/>
  <c r="G51" i="5"/>
  <c r="I50" i="5"/>
  <c r="I51" i="5"/>
  <c r="J50" i="5"/>
  <c r="J51" i="5"/>
  <c r="K19" i="5"/>
  <c r="K25" i="5"/>
  <c r="K26" i="5"/>
  <c r="K27" i="5"/>
  <c r="K28" i="5"/>
  <c r="K29" i="5"/>
  <c r="K21" i="5"/>
  <c r="K32" i="5"/>
  <c r="K33" i="5"/>
  <c r="K34" i="5"/>
  <c r="K35" i="5"/>
  <c r="K36" i="5"/>
  <c r="K37" i="5"/>
  <c r="K38" i="5"/>
  <c r="K39" i="5"/>
  <c r="K40" i="5"/>
  <c r="K41" i="5"/>
  <c r="K42" i="5"/>
  <c r="K44" i="5"/>
  <c r="K47" i="5"/>
  <c r="K48" i="5"/>
  <c r="K49" i="5"/>
  <c r="K50" i="5"/>
  <c r="K51" i="5"/>
  <c r="K79" i="5"/>
  <c r="K84" i="5"/>
  <c r="G84" i="5"/>
  <c r="E78" i="5"/>
  <c r="F78" i="5"/>
  <c r="G78" i="5"/>
  <c r="E83" i="5"/>
  <c r="F83" i="5"/>
  <c r="I78" i="5"/>
  <c r="K83" i="5"/>
  <c r="G83" i="5"/>
  <c r="E77" i="5"/>
  <c r="F82" i="5"/>
  <c r="F77" i="5"/>
  <c r="K82" i="5"/>
  <c r="G82" i="5"/>
  <c r="K75" i="5"/>
  <c r="J75" i="5"/>
  <c r="I75" i="5"/>
  <c r="G75" i="5"/>
  <c r="F75" i="5"/>
  <c r="K74" i="5"/>
  <c r="J74" i="5"/>
  <c r="I74" i="5"/>
  <c r="G74" i="5"/>
  <c r="F74" i="5"/>
  <c r="G15" i="5"/>
  <c r="K55" i="5"/>
  <c r="E56" i="5"/>
  <c r="K56" i="5"/>
  <c r="E57" i="5"/>
  <c r="K57" i="5"/>
  <c r="K73" i="5"/>
  <c r="J55" i="5"/>
  <c r="J56" i="5"/>
  <c r="J57" i="5"/>
  <c r="J73" i="5"/>
  <c r="I55" i="5"/>
  <c r="I56" i="5"/>
  <c r="I57" i="5"/>
  <c r="I73" i="5"/>
  <c r="G55" i="5"/>
  <c r="G56" i="5"/>
  <c r="G57" i="5"/>
  <c r="G73" i="5"/>
  <c r="F55" i="5"/>
  <c r="F56" i="5"/>
  <c r="F57" i="5"/>
  <c r="F73" i="5"/>
  <c r="K71" i="5"/>
  <c r="J71" i="5"/>
  <c r="I71" i="5"/>
  <c r="G71" i="5"/>
  <c r="F71" i="5"/>
  <c r="K70" i="5"/>
  <c r="J70" i="5"/>
  <c r="I70" i="5"/>
  <c r="G70" i="5"/>
  <c r="F70" i="5"/>
  <c r="K62" i="5"/>
  <c r="K58" i="5"/>
  <c r="C59" i="5"/>
  <c r="K59" i="5"/>
  <c r="K64" i="5"/>
  <c r="K63" i="5"/>
  <c r="K65" i="5"/>
  <c r="K67" i="5"/>
  <c r="J62" i="5"/>
  <c r="J58" i="5"/>
  <c r="J59" i="5"/>
  <c r="J64" i="5"/>
  <c r="J63" i="5"/>
  <c r="J65" i="5"/>
  <c r="J67" i="5"/>
  <c r="I62" i="5"/>
  <c r="I58" i="5"/>
  <c r="I59" i="5"/>
  <c r="I64" i="5"/>
  <c r="I63" i="5"/>
  <c r="I65" i="5"/>
  <c r="I67" i="5"/>
  <c r="G62" i="5"/>
  <c r="G58" i="5"/>
  <c r="G59" i="5"/>
  <c r="G64" i="5"/>
  <c r="G63" i="5"/>
  <c r="G65" i="5"/>
  <c r="G67" i="5"/>
  <c r="F62" i="5"/>
  <c r="F54" i="5"/>
  <c r="F58" i="5"/>
  <c r="F59" i="5"/>
  <c r="F64" i="5"/>
  <c r="F63" i="5"/>
  <c r="F65" i="5"/>
  <c r="F67" i="5"/>
  <c r="E42" i="5"/>
  <c r="E44" i="5"/>
  <c r="E47" i="5"/>
  <c r="E62" i="5"/>
  <c r="E54" i="5"/>
  <c r="E55" i="5"/>
  <c r="E58" i="5"/>
  <c r="E59" i="5"/>
  <c r="E64" i="5"/>
  <c r="E63" i="5"/>
  <c r="E65" i="5"/>
  <c r="E67" i="5"/>
  <c r="K66" i="5"/>
  <c r="J66" i="5"/>
  <c r="I66" i="5"/>
  <c r="G66" i="5"/>
  <c r="F66" i="5"/>
  <c r="E66" i="5"/>
  <c r="K60" i="5"/>
  <c r="J60" i="5"/>
  <c r="I60" i="5"/>
  <c r="G60" i="5"/>
  <c r="F60" i="5"/>
  <c r="E60" i="5"/>
  <c r="C55" i="5"/>
  <c r="K54" i="5"/>
  <c r="J54" i="5"/>
  <c r="I54" i="5"/>
  <c r="G54" i="5"/>
  <c r="E49" i="5"/>
  <c r="E50" i="5"/>
  <c r="E51" i="5"/>
  <c r="C32" i="5"/>
  <c r="C42" i="5"/>
  <c r="C44" i="5"/>
  <c r="C41" i="5"/>
  <c r="C40" i="5"/>
  <c r="C39" i="5"/>
  <c r="C38" i="5"/>
  <c r="C37" i="5"/>
  <c r="C36" i="5"/>
  <c r="C35" i="5"/>
  <c r="C34" i="5"/>
  <c r="C33" i="5"/>
  <c r="F27" i="5"/>
  <c r="F26" i="5"/>
  <c r="F20" i="5"/>
  <c r="G20" i="5"/>
  <c r="I20" i="5"/>
  <c r="J20" i="5"/>
  <c r="K20" i="5"/>
  <c r="K17" i="5"/>
  <c r="F17" i="5"/>
  <c r="K16" i="5"/>
  <c r="K15" i="5"/>
  <c r="K14" i="5"/>
  <c r="K13" i="5"/>
  <c r="K12" i="5"/>
  <c r="K11" i="5"/>
  <c r="F10" i="5"/>
  <c r="F11" i="5"/>
  <c r="K10" i="5"/>
  <c r="G10" i="4"/>
  <c r="C12" i="4"/>
  <c r="E79" i="4"/>
  <c r="C16" i="4"/>
  <c r="C17" i="4"/>
  <c r="E25" i="4"/>
  <c r="C26" i="4"/>
  <c r="E26" i="4"/>
  <c r="E27" i="4"/>
  <c r="E29" i="4"/>
  <c r="F29" i="4"/>
  <c r="E32" i="4"/>
  <c r="F32" i="4"/>
  <c r="E33" i="4"/>
  <c r="F33" i="4"/>
  <c r="F34" i="4"/>
  <c r="C13" i="4"/>
  <c r="G9" i="4"/>
  <c r="E35" i="4"/>
  <c r="F35" i="4"/>
  <c r="E36" i="4"/>
  <c r="F36" i="4"/>
  <c r="E37" i="4"/>
  <c r="F37" i="4"/>
  <c r="E38" i="4"/>
  <c r="F38" i="4"/>
  <c r="E39" i="4"/>
  <c r="F39" i="4"/>
  <c r="E40" i="4"/>
  <c r="F40" i="4"/>
  <c r="F41" i="4"/>
  <c r="F42" i="4"/>
  <c r="F44" i="4"/>
  <c r="F47" i="4"/>
  <c r="F15" i="4"/>
  <c r="F16" i="4"/>
  <c r="G16" i="4"/>
  <c r="G11" i="4"/>
  <c r="G17" i="4"/>
  <c r="E48" i="4"/>
  <c r="F48" i="4"/>
  <c r="F49" i="4"/>
  <c r="F79" i="4"/>
  <c r="F25" i="4"/>
  <c r="G19" i="4"/>
  <c r="G25" i="4"/>
  <c r="G26" i="4"/>
  <c r="G27" i="4"/>
  <c r="F28" i="4"/>
  <c r="G28" i="4"/>
  <c r="G29" i="4"/>
  <c r="G21" i="4"/>
  <c r="G32" i="4"/>
  <c r="G33" i="4"/>
  <c r="G34" i="4"/>
  <c r="G35" i="4"/>
  <c r="G36" i="4"/>
  <c r="G37" i="4"/>
  <c r="G38" i="4"/>
  <c r="G39" i="4"/>
  <c r="G40" i="4"/>
  <c r="G41" i="4"/>
  <c r="G42" i="4"/>
  <c r="G44" i="4"/>
  <c r="G47" i="4"/>
  <c r="G48" i="4"/>
  <c r="G49" i="4"/>
  <c r="G79" i="4"/>
  <c r="I19" i="4"/>
  <c r="I25" i="4"/>
  <c r="I26" i="4"/>
  <c r="I27" i="4"/>
  <c r="I28" i="4"/>
  <c r="I29" i="4"/>
  <c r="I21" i="4"/>
  <c r="I32" i="4"/>
  <c r="I33" i="4"/>
  <c r="I34" i="4"/>
  <c r="I35" i="4"/>
  <c r="I36" i="4"/>
  <c r="I37" i="4"/>
  <c r="I38" i="4"/>
  <c r="I39" i="4"/>
  <c r="I40" i="4"/>
  <c r="I41" i="4"/>
  <c r="I42" i="4"/>
  <c r="I44" i="4"/>
  <c r="I47" i="4"/>
  <c r="I48" i="4"/>
  <c r="I49" i="4"/>
  <c r="I79" i="4"/>
  <c r="J19" i="4"/>
  <c r="J25" i="4"/>
  <c r="J26" i="4"/>
  <c r="J27" i="4"/>
  <c r="J28" i="4"/>
  <c r="J29" i="4"/>
  <c r="J21" i="4"/>
  <c r="J32" i="4"/>
  <c r="J33" i="4"/>
  <c r="J34" i="4"/>
  <c r="J35" i="4"/>
  <c r="J36" i="4"/>
  <c r="J37" i="4"/>
  <c r="J38" i="4"/>
  <c r="J39" i="4"/>
  <c r="J40" i="4"/>
  <c r="J41" i="4"/>
  <c r="J42" i="4"/>
  <c r="J44" i="4"/>
  <c r="J47" i="4"/>
  <c r="J48" i="4"/>
  <c r="J49" i="4"/>
  <c r="J79" i="4"/>
  <c r="E82" i="4"/>
  <c r="E84" i="4"/>
  <c r="F84" i="4"/>
  <c r="F50" i="4"/>
  <c r="F51" i="4"/>
  <c r="G50" i="4"/>
  <c r="G51" i="4"/>
  <c r="I50" i="4"/>
  <c r="I51" i="4"/>
  <c r="J50" i="4"/>
  <c r="J51" i="4"/>
  <c r="K19" i="4"/>
  <c r="K25" i="4"/>
  <c r="K26" i="4"/>
  <c r="K27" i="4"/>
  <c r="K28" i="4"/>
  <c r="K29" i="4"/>
  <c r="K21" i="4"/>
  <c r="K32" i="4"/>
  <c r="K33" i="4"/>
  <c r="K34" i="4"/>
  <c r="K35" i="4"/>
  <c r="K36" i="4"/>
  <c r="K37" i="4"/>
  <c r="K38" i="4"/>
  <c r="K39" i="4"/>
  <c r="K40" i="4"/>
  <c r="K41" i="4"/>
  <c r="K42" i="4"/>
  <c r="K44" i="4"/>
  <c r="K47" i="4"/>
  <c r="K48" i="4"/>
  <c r="K49" i="4"/>
  <c r="K50" i="4"/>
  <c r="K51" i="4"/>
  <c r="K79" i="4"/>
  <c r="K84" i="4"/>
  <c r="G84" i="4"/>
  <c r="E78" i="4"/>
  <c r="F78" i="4"/>
  <c r="G78" i="4"/>
  <c r="E83" i="4"/>
  <c r="F83" i="4"/>
  <c r="I78" i="4"/>
  <c r="K83" i="4"/>
  <c r="G83" i="4"/>
  <c r="E77" i="4"/>
  <c r="F82" i="4"/>
  <c r="F77" i="4"/>
  <c r="K82" i="4"/>
  <c r="G82" i="4"/>
  <c r="K75" i="4"/>
  <c r="J75" i="4"/>
  <c r="I75" i="4"/>
  <c r="G75" i="4"/>
  <c r="F75" i="4"/>
  <c r="K74" i="4"/>
  <c r="J74" i="4"/>
  <c r="I74" i="4"/>
  <c r="G74" i="4"/>
  <c r="F74" i="4"/>
  <c r="G15" i="4"/>
  <c r="K55" i="4"/>
  <c r="E56" i="4"/>
  <c r="K56" i="4"/>
  <c r="E57" i="4"/>
  <c r="K57" i="4"/>
  <c r="K73" i="4"/>
  <c r="J55" i="4"/>
  <c r="J56" i="4"/>
  <c r="J57" i="4"/>
  <c r="J73" i="4"/>
  <c r="I55" i="4"/>
  <c r="I56" i="4"/>
  <c r="I57" i="4"/>
  <c r="I73" i="4"/>
  <c r="G55" i="4"/>
  <c r="G56" i="4"/>
  <c r="G57" i="4"/>
  <c r="G73" i="4"/>
  <c r="F55" i="4"/>
  <c r="F56" i="4"/>
  <c r="F57" i="4"/>
  <c r="F73" i="4"/>
  <c r="K71" i="4"/>
  <c r="J71" i="4"/>
  <c r="I71" i="4"/>
  <c r="G71" i="4"/>
  <c r="F71" i="4"/>
  <c r="K70" i="4"/>
  <c r="J70" i="4"/>
  <c r="I70" i="4"/>
  <c r="G70" i="4"/>
  <c r="F70" i="4"/>
  <c r="K62" i="4"/>
  <c r="K58" i="4"/>
  <c r="C59" i="4"/>
  <c r="K59" i="4"/>
  <c r="K64" i="4"/>
  <c r="K63" i="4"/>
  <c r="K65" i="4"/>
  <c r="K67" i="4"/>
  <c r="J62" i="4"/>
  <c r="J58" i="4"/>
  <c r="J59" i="4"/>
  <c r="J64" i="4"/>
  <c r="J63" i="4"/>
  <c r="J65" i="4"/>
  <c r="J67" i="4"/>
  <c r="I62" i="4"/>
  <c r="I58" i="4"/>
  <c r="I59" i="4"/>
  <c r="I64" i="4"/>
  <c r="I63" i="4"/>
  <c r="I65" i="4"/>
  <c r="I67" i="4"/>
  <c r="G62" i="4"/>
  <c r="G58" i="4"/>
  <c r="G59" i="4"/>
  <c r="G64" i="4"/>
  <c r="G63" i="4"/>
  <c r="G65" i="4"/>
  <c r="G67" i="4"/>
  <c r="F62" i="4"/>
  <c r="F54" i="4"/>
  <c r="F58" i="4"/>
  <c r="F59" i="4"/>
  <c r="F64" i="4"/>
  <c r="F63" i="4"/>
  <c r="F65" i="4"/>
  <c r="F67" i="4"/>
  <c r="E42" i="4"/>
  <c r="E44" i="4"/>
  <c r="E47" i="4"/>
  <c r="E62" i="4"/>
  <c r="E54" i="4"/>
  <c r="E55" i="4"/>
  <c r="E58" i="4"/>
  <c r="E59" i="4"/>
  <c r="E64" i="4"/>
  <c r="E63" i="4"/>
  <c r="E65" i="4"/>
  <c r="E67" i="4"/>
  <c r="K66" i="4"/>
  <c r="J66" i="4"/>
  <c r="I66" i="4"/>
  <c r="G66" i="4"/>
  <c r="F66" i="4"/>
  <c r="E66" i="4"/>
  <c r="K60" i="4"/>
  <c r="J60" i="4"/>
  <c r="I60" i="4"/>
  <c r="G60" i="4"/>
  <c r="F60" i="4"/>
  <c r="E60" i="4"/>
  <c r="C55" i="4"/>
  <c r="K54" i="4"/>
  <c r="J54" i="4"/>
  <c r="I54" i="4"/>
  <c r="G54" i="4"/>
  <c r="E49" i="4"/>
  <c r="E50" i="4"/>
  <c r="E51" i="4"/>
  <c r="C32" i="4"/>
  <c r="C42" i="4"/>
  <c r="C44" i="4"/>
  <c r="C41" i="4"/>
  <c r="C40" i="4"/>
  <c r="C39" i="4"/>
  <c r="C38" i="4"/>
  <c r="C37" i="4"/>
  <c r="C36" i="4"/>
  <c r="C35" i="4"/>
  <c r="C34" i="4"/>
  <c r="C33" i="4"/>
  <c r="F27" i="4"/>
  <c r="F26" i="4"/>
  <c r="F20" i="4"/>
  <c r="G20" i="4"/>
  <c r="I20" i="4"/>
  <c r="J20" i="4"/>
  <c r="K20" i="4"/>
  <c r="K17" i="4"/>
  <c r="F17" i="4"/>
  <c r="K16" i="4"/>
  <c r="K15" i="4"/>
  <c r="K14" i="4"/>
  <c r="K13" i="4"/>
  <c r="K12" i="4"/>
  <c r="K11" i="4"/>
  <c r="F10" i="4"/>
  <c r="F11" i="4"/>
  <c r="K10" i="4"/>
  <c r="G10" i="3"/>
  <c r="C12" i="3"/>
  <c r="E79" i="3"/>
  <c r="C16" i="3"/>
  <c r="C17" i="3"/>
  <c r="E25" i="3"/>
  <c r="C26" i="3"/>
  <c r="E26" i="3"/>
  <c r="E27" i="3"/>
  <c r="E29" i="3"/>
  <c r="F29" i="3"/>
  <c r="E32" i="3"/>
  <c r="F32" i="3"/>
  <c r="E33" i="3"/>
  <c r="F33" i="3"/>
  <c r="F34" i="3"/>
  <c r="F35" i="3"/>
  <c r="E36" i="3"/>
  <c r="F36" i="3"/>
  <c r="E37" i="3"/>
  <c r="F37" i="3"/>
  <c r="E38" i="3"/>
  <c r="F38" i="3"/>
  <c r="E39" i="3"/>
  <c r="F39" i="3"/>
  <c r="E40" i="3"/>
  <c r="F40" i="3"/>
  <c r="F41" i="3"/>
  <c r="F42" i="3"/>
  <c r="F44" i="3"/>
  <c r="F47" i="3"/>
  <c r="F15" i="3"/>
  <c r="F16" i="3"/>
  <c r="G16" i="3"/>
  <c r="G11" i="3"/>
  <c r="G17" i="3"/>
  <c r="E48" i="3"/>
  <c r="F48" i="3"/>
  <c r="F49" i="3"/>
  <c r="F79" i="3"/>
  <c r="F25" i="3"/>
  <c r="G19" i="3"/>
  <c r="G25" i="3"/>
  <c r="G26" i="3"/>
  <c r="G27" i="3"/>
  <c r="F28" i="3"/>
  <c r="G28" i="3"/>
  <c r="G29" i="3"/>
  <c r="G21" i="3"/>
  <c r="G32" i="3"/>
  <c r="G33" i="3"/>
  <c r="G34" i="3"/>
  <c r="G35" i="3"/>
  <c r="G36" i="3"/>
  <c r="G37" i="3"/>
  <c r="G38" i="3"/>
  <c r="G39" i="3"/>
  <c r="G40" i="3"/>
  <c r="G41" i="3"/>
  <c r="G42" i="3"/>
  <c r="G44" i="3"/>
  <c r="G47" i="3"/>
  <c r="G48" i="3"/>
  <c r="G49" i="3"/>
  <c r="G79" i="3"/>
  <c r="I19" i="3"/>
  <c r="I25" i="3"/>
  <c r="I26" i="3"/>
  <c r="I27" i="3"/>
  <c r="I28" i="3"/>
  <c r="I29" i="3"/>
  <c r="I21" i="3"/>
  <c r="I32" i="3"/>
  <c r="I33" i="3"/>
  <c r="I34" i="3"/>
  <c r="I35" i="3"/>
  <c r="I36" i="3"/>
  <c r="I37" i="3"/>
  <c r="I38" i="3"/>
  <c r="I39" i="3"/>
  <c r="I40" i="3"/>
  <c r="I41" i="3"/>
  <c r="I42" i="3"/>
  <c r="I44" i="3"/>
  <c r="I47" i="3"/>
  <c r="I48" i="3"/>
  <c r="I49" i="3"/>
  <c r="I79" i="3"/>
  <c r="J19" i="3"/>
  <c r="J25" i="3"/>
  <c r="J26" i="3"/>
  <c r="J27" i="3"/>
  <c r="J28" i="3"/>
  <c r="J29" i="3"/>
  <c r="J21" i="3"/>
  <c r="J32" i="3"/>
  <c r="J33" i="3"/>
  <c r="J34" i="3"/>
  <c r="J35" i="3"/>
  <c r="J36" i="3"/>
  <c r="J37" i="3"/>
  <c r="J38" i="3"/>
  <c r="J39" i="3"/>
  <c r="J40" i="3"/>
  <c r="J41" i="3"/>
  <c r="J42" i="3"/>
  <c r="J44" i="3"/>
  <c r="J47" i="3"/>
  <c r="J48" i="3"/>
  <c r="J49" i="3"/>
  <c r="J79" i="3"/>
  <c r="C13" i="3"/>
  <c r="G9" i="3"/>
  <c r="E82" i="3"/>
  <c r="E84" i="3"/>
  <c r="F84" i="3"/>
  <c r="F50" i="3"/>
  <c r="F51" i="3"/>
  <c r="G50" i="3"/>
  <c r="G51" i="3"/>
  <c r="I50" i="3"/>
  <c r="I51" i="3"/>
  <c r="J50" i="3"/>
  <c r="J51" i="3"/>
  <c r="K19" i="3"/>
  <c r="K25" i="3"/>
  <c r="K26" i="3"/>
  <c r="K27" i="3"/>
  <c r="K28" i="3"/>
  <c r="K29" i="3"/>
  <c r="K21" i="3"/>
  <c r="K32" i="3"/>
  <c r="K33" i="3"/>
  <c r="K34" i="3"/>
  <c r="K35" i="3"/>
  <c r="K36" i="3"/>
  <c r="K37" i="3"/>
  <c r="K38" i="3"/>
  <c r="K39" i="3"/>
  <c r="K40" i="3"/>
  <c r="K41" i="3"/>
  <c r="K42" i="3"/>
  <c r="K44" i="3"/>
  <c r="K47" i="3"/>
  <c r="K48" i="3"/>
  <c r="K49" i="3"/>
  <c r="K50" i="3"/>
  <c r="K51" i="3"/>
  <c r="K79" i="3"/>
  <c r="K84" i="3"/>
  <c r="G84" i="3"/>
  <c r="E78" i="3"/>
  <c r="F78" i="3"/>
  <c r="G78" i="3"/>
  <c r="E83" i="3"/>
  <c r="F83" i="3"/>
  <c r="I78" i="3"/>
  <c r="K83" i="3"/>
  <c r="G83" i="3"/>
  <c r="E77" i="3"/>
  <c r="F82" i="3"/>
  <c r="F77" i="3"/>
  <c r="K82" i="3"/>
  <c r="G82" i="3"/>
  <c r="K75" i="3"/>
  <c r="J75" i="3"/>
  <c r="I75" i="3"/>
  <c r="G75" i="3"/>
  <c r="F75" i="3"/>
  <c r="K74" i="3"/>
  <c r="J74" i="3"/>
  <c r="I74" i="3"/>
  <c r="G74" i="3"/>
  <c r="F74" i="3"/>
  <c r="G15" i="3"/>
  <c r="K55" i="3"/>
  <c r="E56" i="3"/>
  <c r="K56" i="3"/>
  <c r="E57" i="3"/>
  <c r="K57" i="3"/>
  <c r="K73" i="3"/>
  <c r="J55" i="3"/>
  <c r="J56" i="3"/>
  <c r="J57" i="3"/>
  <c r="J73" i="3"/>
  <c r="I55" i="3"/>
  <c r="I56" i="3"/>
  <c r="I57" i="3"/>
  <c r="I73" i="3"/>
  <c r="G55" i="3"/>
  <c r="G56" i="3"/>
  <c r="G57" i="3"/>
  <c r="G73" i="3"/>
  <c r="F55" i="3"/>
  <c r="F56" i="3"/>
  <c r="F57" i="3"/>
  <c r="F73" i="3"/>
  <c r="K71" i="3"/>
  <c r="J71" i="3"/>
  <c r="I71" i="3"/>
  <c r="G71" i="3"/>
  <c r="F71" i="3"/>
  <c r="K70" i="3"/>
  <c r="J70" i="3"/>
  <c r="I70" i="3"/>
  <c r="G70" i="3"/>
  <c r="F70" i="3"/>
  <c r="K62" i="3"/>
  <c r="K58" i="3"/>
  <c r="C59" i="3"/>
  <c r="K59" i="3"/>
  <c r="K64" i="3"/>
  <c r="K63" i="3"/>
  <c r="K65" i="3"/>
  <c r="K67" i="3"/>
  <c r="J62" i="3"/>
  <c r="J58" i="3"/>
  <c r="J59" i="3"/>
  <c r="J64" i="3"/>
  <c r="J63" i="3"/>
  <c r="J65" i="3"/>
  <c r="J67" i="3"/>
  <c r="I62" i="3"/>
  <c r="I58" i="3"/>
  <c r="I59" i="3"/>
  <c r="I64" i="3"/>
  <c r="I63" i="3"/>
  <c r="I65" i="3"/>
  <c r="I67" i="3"/>
  <c r="G62" i="3"/>
  <c r="G58" i="3"/>
  <c r="G59" i="3"/>
  <c r="G64" i="3"/>
  <c r="G63" i="3"/>
  <c r="G65" i="3"/>
  <c r="G67" i="3"/>
  <c r="F62" i="3"/>
  <c r="F54" i="3"/>
  <c r="F58" i="3"/>
  <c r="F59" i="3"/>
  <c r="F64" i="3"/>
  <c r="F63" i="3"/>
  <c r="F65" i="3"/>
  <c r="F67" i="3"/>
  <c r="E35" i="3"/>
  <c r="E42" i="3"/>
  <c r="E44" i="3"/>
  <c r="E47" i="3"/>
  <c r="E62" i="3"/>
  <c r="E54" i="3"/>
  <c r="E55" i="3"/>
  <c r="E58" i="3"/>
  <c r="E59" i="3"/>
  <c r="E64" i="3"/>
  <c r="E63" i="3"/>
  <c r="E65" i="3"/>
  <c r="E67" i="3"/>
  <c r="K66" i="3"/>
  <c r="J66" i="3"/>
  <c r="I66" i="3"/>
  <c r="G66" i="3"/>
  <c r="F66" i="3"/>
  <c r="E66" i="3"/>
  <c r="K60" i="3"/>
  <c r="J60" i="3"/>
  <c r="I60" i="3"/>
  <c r="G60" i="3"/>
  <c r="F60" i="3"/>
  <c r="E60" i="3"/>
  <c r="C55" i="3"/>
  <c r="K54" i="3"/>
  <c r="J54" i="3"/>
  <c r="I54" i="3"/>
  <c r="G54" i="3"/>
  <c r="E49" i="3"/>
  <c r="E50" i="3"/>
  <c r="E51" i="3"/>
  <c r="C32" i="3"/>
  <c r="C42" i="3"/>
  <c r="C44" i="3"/>
  <c r="C41" i="3"/>
  <c r="C40" i="3"/>
  <c r="C39" i="3"/>
  <c r="C38" i="3"/>
  <c r="C37" i="3"/>
  <c r="C36" i="3"/>
  <c r="C35" i="3"/>
  <c r="C34" i="3"/>
  <c r="C33" i="3"/>
  <c r="F27" i="3"/>
  <c r="F26" i="3"/>
  <c r="F20" i="3"/>
  <c r="G20" i="3"/>
  <c r="I20" i="3"/>
  <c r="J20" i="3"/>
  <c r="K20" i="3"/>
  <c r="K17" i="3"/>
  <c r="F17" i="3"/>
  <c r="K16" i="3"/>
  <c r="K15" i="3"/>
  <c r="K14" i="3"/>
  <c r="K13" i="3"/>
  <c r="K12" i="3"/>
  <c r="K11" i="3"/>
  <c r="F10" i="3"/>
  <c r="F11" i="3"/>
  <c r="K10" i="3"/>
  <c r="G10" i="2"/>
  <c r="C12" i="2"/>
  <c r="E79" i="2"/>
  <c r="C16" i="2"/>
  <c r="C17" i="2"/>
  <c r="E25" i="2"/>
  <c r="C26" i="2"/>
  <c r="E26" i="2"/>
  <c r="E27" i="2"/>
  <c r="E29" i="2"/>
  <c r="F29" i="2"/>
  <c r="E32" i="2"/>
  <c r="F32" i="2"/>
  <c r="E33" i="2"/>
  <c r="F33" i="2"/>
  <c r="F34" i="2"/>
  <c r="C13" i="2"/>
  <c r="G9" i="2"/>
  <c r="E35" i="2"/>
  <c r="F35" i="2"/>
  <c r="E36" i="2"/>
  <c r="F36" i="2"/>
  <c r="E37" i="2"/>
  <c r="F37" i="2"/>
  <c r="E38" i="2"/>
  <c r="F38" i="2"/>
  <c r="E39" i="2"/>
  <c r="F39" i="2"/>
  <c r="E40" i="2"/>
  <c r="F40" i="2"/>
  <c r="F41" i="2"/>
  <c r="F42" i="2"/>
  <c r="F44" i="2"/>
  <c r="F47" i="2"/>
  <c r="F15" i="2"/>
  <c r="F16" i="2"/>
  <c r="G16" i="2"/>
  <c r="G11" i="2"/>
  <c r="G17" i="2"/>
  <c r="E48" i="2"/>
  <c r="F48" i="2"/>
  <c r="F49" i="2"/>
  <c r="F79" i="2"/>
  <c r="F25" i="2"/>
  <c r="G19" i="2"/>
  <c r="G25" i="2"/>
  <c r="G26" i="2"/>
  <c r="G27" i="2"/>
  <c r="F28" i="2"/>
  <c r="G28" i="2"/>
  <c r="G29" i="2"/>
  <c r="G21" i="2"/>
  <c r="G32" i="2"/>
  <c r="G33" i="2"/>
  <c r="G34" i="2"/>
  <c r="G35" i="2"/>
  <c r="G36" i="2"/>
  <c r="G37" i="2"/>
  <c r="G38" i="2"/>
  <c r="G39" i="2"/>
  <c r="G40" i="2"/>
  <c r="G41" i="2"/>
  <c r="G42" i="2"/>
  <c r="G44" i="2"/>
  <c r="G47" i="2"/>
  <c r="G48" i="2"/>
  <c r="G49" i="2"/>
  <c r="G79" i="2"/>
  <c r="I19" i="2"/>
  <c r="I25" i="2"/>
  <c r="I26" i="2"/>
  <c r="I27" i="2"/>
  <c r="I28" i="2"/>
  <c r="I29" i="2"/>
  <c r="I21" i="2"/>
  <c r="I32" i="2"/>
  <c r="I33" i="2"/>
  <c r="I34" i="2"/>
  <c r="I35" i="2"/>
  <c r="I36" i="2"/>
  <c r="I37" i="2"/>
  <c r="I38" i="2"/>
  <c r="I39" i="2"/>
  <c r="I40" i="2"/>
  <c r="I41" i="2"/>
  <c r="I42" i="2"/>
  <c r="I44" i="2"/>
  <c r="I47" i="2"/>
  <c r="I48" i="2"/>
  <c r="I49" i="2"/>
  <c r="I79" i="2"/>
  <c r="J19" i="2"/>
  <c r="J25" i="2"/>
  <c r="J26" i="2"/>
  <c r="J27" i="2"/>
  <c r="J28" i="2"/>
  <c r="J29" i="2"/>
  <c r="J21" i="2"/>
  <c r="J32" i="2"/>
  <c r="J33" i="2"/>
  <c r="J34" i="2"/>
  <c r="J35" i="2"/>
  <c r="J36" i="2"/>
  <c r="J37" i="2"/>
  <c r="J38" i="2"/>
  <c r="J39" i="2"/>
  <c r="J40" i="2"/>
  <c r="J41" i="2"/>
  <c r="J42" i="2"/>
  <c r="J44" i="2"/>
  <c r="J47" i="2"/>
  <c r="J48" i="2"/>
  <c r="J49" i="2"/>
  <c r="J79" i="2"/>
  <c r="E82" i="2"/>
  <c r="E84" i="2"/>
  <c r="F84" i="2"/>
  <c r="F50" i="2"/>
  <c r="F51" i="2"/>
  <c r="G50" i="2"/>
  <c r="G51" i="2"/>
  <c r="I50" i="2"/>
  <c r="I51" i="2"/>
  <c r="J50" i="2"/>
  <c r="J51" i="2"/>
  <c r="K19" i="2"/>
  <c r="K25" i="2"/>
  <c r="K26" i="2"/>
  <c r="K27" i="2"/>
  <c r="K28" i="2"/>
  <c r="K29" i="2"/>
  <c r="K21" i="2"/>
  <c r="K32" i="2"/>
  <c r="K33" i="2"/>
  <c r="K34" i="2"/>
  <c r="K35" i="2"/>
  <c r="K36" i="2"/>
  <c r="K37" i="2"/>
  <c r="K38" i="2"/>
  <c r="K39" i="2"/>
  <c r="K40" i="2"/>
  <c r="K41" i="2"/>
  <c r="K42" i="2"/>
  <c r="K44" i="2"/>
  <c r="K47" i="2"/>
  <c r="K48" i="2"/>
  <c r="K49" i="2"/>
  <c r="K50" i="2"/>
  <c r="K51" i="2"/>
  <c r="K79" i="2"/>
  <c r="K84" i="2"/>
  <c r="G84" i="2"/>
  <c r="E78" i="2"/>
  <c r="F78" i="2"/>
  <c r="G78" i="2"/>
  <c r="E83" i="2"/>
  <c r="F83" i="2"/>
  <c r="I78" i="2"/>
  <c r="K83" i="2"/>
  <c r="G83" i="2"/>
  <c r="E77" i="2"/>
  <c r="F82" i="2"/>
  <c r="F77" i="2"/>
  <c r="K82" i="2"/>
  <c r="G82" i="2"/>
  <c r="K75" i="2"/>
  <c r="J75" i="2"/>
  <c r="I75" i="2"/>
  <c r="G75" i="2"/>
  <c r="F75" i="2"/>
  <c r="K74" i="2"/>
  <c r="J74" i="2"/>
  <c r="I74" i="2"/>
  <c r="G74" i="2"/>
  <c r="F74" i="2"/>
  <c r="G15" i="2"/>
  <c r="K55" i="2"/>
  <c r="E56" i="2"/>
  <c r="K56" i="2"/>
  <c r="E57" i="2"/>
  <c r="K57" i="2"/>
  <c r="K73" i="2"/>
  <c r="J55" i="2"/>
  <c r="J56" i="2"/>
  <c r="J57" i="2"/>
  <c r="J73" i="2"/>
  <c r="I55" i="2"/>
  <c r="I56" i="2"/>
  <c r="I57" i="2"/>
  <c r="I73" i="2"/>
  <c r="G55" i="2"/>
  <c r="G56" i="2"/>
  <c r="G57" i="2"/>
  <c r="G73" i="2"/>
  <c r="F55" i="2"/>
  <c r="F56" i="2"/>
  <c r="F57" i="2"/>
  <c r="F73" i="2"/>
  <c r="K71" i="2"/>
  <c r="J71" i="2"/>
  <c r="I71" i="2"/>
  <c r="G71" i="2"/>
  <c r="F71" i="2"/>
  <c r="K70" i="2"/>
  <c r="J70" i="2"/>
  <c r="I70" i="2"/>
  <c r="G70" i="2"/>
  <c r="F70" i="2"/>
  <c r="K62" i="2"/>
  <c r="K58" i="2"/>
  <c r="C59" i="2"/>
  <c r="K59" i="2"/>
  <c r="K64" i="2"/>
  <c r="K63" i="2"/>
  <c r="K65" i="2"/>
  <c r="K67" i="2"/>
  <c r="J62" i="2"/>
  <c r="J58" i="2"/>
  <c r="J59" i="2"/>
  <c r="J64" i="2"/>
  <c r="J63" i="2"/>
  <c r="J65" i="2"/>
  <c r="J67" i="2"/>
  <c r="I62" i="2"/>
  <c r="I58" i="2"/>
  <c r="I59" i="2"/>
  <c r="I64" i="2"/>
  <c r="I63" i="2"/>
  <c r="I65" i="2"/>
  <c r="I67" i="2"/>
  <c r="G62" i="2"/>
  <c r="G58" i="2"/>
  <c r="G59" i="2"/>
  <c r="G64" i="2"/>
  <c r="G63" i="2"/>
  <c r="G65" i="2"/>
  <c r="G67" i="2"/>
  <c r="F62" i="2"/>
  <c r="F54" i="2"/>
  <c r="F58" i="2"/>
  <c r="F59" i="2"/>
  <c r="F64" i="2"/>
  <c r="F63" i="2"/>
  <c r="F65" i="2"/>
  <c r="F67" i="2"/>
  <c r="E42" i="2"/>
  <c r="E44" i="2"/>
  <c r="E47" i="2"/>
  <c r="E62" i="2"/>
  <c r="E54" i="2"/>
  <c r="E55" i="2"/>
  <c r="E58" i="2"/>
  <c r="E59" i="2"/>
  <c r="E64" i="2"/>
  <c r="E63" i="2"/>
  <c r="E65" i="2"/>
  <c r="E67" i="2"/>
  <c r="K66" i="2"/>
  <c r="J66" i="2"/>
  <c r="I66" i="2"/>
  <c r="G66" i="2"/>
  <c r="F66" i="2"/>
  <c r="E66" i="2"/>
  <c r="K60" i="2"/>
  <c r="J60" i="2"/>
  <c r="I60" i="2"/>
  <c r="G60" i="2"/>
  <c r="F60" i="2"/>
  <c r="E60" i="2"/>
  <c r="C55" i="2"/>
  <c r="K54" i="2"/>
  <c r="J54" i="2"/>
  <c r="I54" i="2"/>
  <c r="G54" i="2"/>
  <c r="E49" i="2"/>
  <c r="E50" i="2"/>
  <c r="E51" i="2"/>
  <c r="C32" i="2"/>
  <c r="C42" i="2"/>
  <c r="C44" i="2"/>
  <c r="C41" i="2"/>
  <c r="C40" i="2"/>
  <c r="C39" i="2"/>
  <c r="C38" i="2"/>
  <c r="C37" i="2"/>
  <c r="C36" i="2"/>
  <c r="C35" i="2"/>
  <c r="C34" i="2"/>
  <c r="C33" i="2"/>
  <c r="F27" i="2"/>
  <c r="F26" i="2"/>
  <c r="F20" i="2"/>
  <c r="G20" i="2"/>
  <c r="I20" i="2"/>
  <c r="J20" i="2"/>
  <c r="K20" i="2"/>
  <c r="K17" i="2"/>
  <c r="F17" i="2"/>
  <c r="K16" i="2"/>
  <c r="K15" i="2"/>
  <c r="K14" i="2"/>
  <c r="K13" i="2"/>
  <c r="K12" i="2"/>
  <c r="K11" i="2"/>
  <c r="F10" i="2"/>
  <c r="F11" i="2"/>
  <c r="K10" i="2"/>
  <c r="P16" i="1"/>
  <c r="O16" i="1"/>
  <c r="N16" i="1"/>
  <c r="M16" i="1"/>
  <c r="L16" i="1"/>
  <c r="K16" i="1"/>
  <c r="J16" i="1"/>
  <c r="I16" i="1"/>
  <c r="G16" i="1"/>
  <c r="F16" i="1"/>
  <c r="E16" i="1"/>
  <c r="D16" i="1"/>
  <c r="P15" i="1"/>
  <c r="O15" i="1"/>
  <c r="N15" i="1"/>
  <c r="M15" i="1"/>
  <c r="L15" i="1"/>
  <c r="K15" i="1"/>
  <c r="J15" i="1"/>
  <c r="I15" i="1"/>
  <c r="G15" i="1"/>
  <c r="F15" i="1"/>
  <c r="E15" i="1"/>
  <c r="D15" i="1"/>
  <c r="P14" i="1"/>
  <c r="O14" i="1"/>
  <c r="N14" i="1"/>
  <c r="M14" i="1"/>
  <c r="L14" i="1"/>
  <c r="K14" i="1"/>
  <c r="J14" i="1"/>
  <c r="I14" i="1"/>
  <c r="G14" i="1"/>
  <c r="F14" i="1"/>
  <c r="E14" i="1"/>
  <c r="D14" i="1"/>
  <c r="P13" i="1"/>
  <c r="O13" i="1"/>
  <c r="N13" i="1"/>
  <c r="M13" i="1"/>
  <c r="L13" i="1"/>
  <c r="K13" i="1"/>
  <c r="J13" i="1"/>
  <c r="I13" i="1"/>
  <c r="G13" i="1"/>
  <c r="F13" i="1"/>
  <c r="E13" i="1"/>
  <c r="D13" i="1"/>
  <c r="P12" i="1"/>
  <c r="O12" i="1"/>
  <c r="N12" i="1"/>
  <c r="M12" i="1"/>
  <c r="L12" i="1"/>
  <c r="K12" i="1"/>
  <c r="J12" i="1"/>
  <c r="I12" i="1"/>
  <c r="G12" i="1"/>
  <c r="F12" i="1"/>
  <c r="E12" i="1"/>
  <c r="D12" i="1"/>
  <c r="P11" i="1"/>
  <c r="O11" i="1"/>
  <c r="N11" i="1"/>
  <c r="M11" i="1"/>
  <c r="L11" i="1"/>
  <c r="K11" i="1"/>
  <c r="J11" i="1"/>
  <c r="I11" i="1"/>
  <c r="G11" i="1"/>
  <c r="F11" i="1"/>
  <c r="E11" i="1"/>
  <c r="D11" i="1"/>
  <c r="P10" i="1"/>
  <c r="O10" i="1"/>
  <c r="N10" i="1"/>
  <c r="M10" i="1"/>
  <c r="L10" i="1"/>
  <c r="K10" i="1"/>
  <c r="J10" i="1"/>
  <c r="I10" i="1"/>
  <c r="G10" i="1"/>
  <c r="F10" i="1"/>
  <c r="E10" i="1"/>
  <c r="D10" i="1"/>
  <c r="P9" i="1"/>
  <c r="O9" i="1"/>
  <c r="N9" i="1"/>
  <c r="M9" i="1"/>
  <c r="L9" i="1"/>
  <c r="K9" i="1"/>
  <c r="J9" i="1"/>
  <c r="I9" i="1"/>
  <c r="G9" i="1"/>
  <c r="F9" i="1"/>
  <c r="E9" i="1"/>
  <c r="D9" i="1"/>
  <c r="P8" i="1"/>
  <c r="O8" i="1"/>
  <c r="N8" i="1"/>
  <c r="M8" i="1"/>
  <c r="L8" i="1"/>
  <c r="K8" i="1"/>
  <c r="J8" i="1"/>
  <c r="I8" i="1"/>
  <c r="G8" i="1"/>
  <c r="F8" i="1"/>
  <c r="E8" i="1"/>
  <c r="D8" i="1"/>
</calcChain>
</file>

<file path=xl/comments1.xml><?xml version="1.0" encoding="utf-8"?>
<comments xmlns="http://schemas.openxmlformats.org/spreadsheetml/2006/main">
  <authors>
    <author/>
  </authors>
  <commentList>
    <comment ref="B70" authorId="0">
      <text>
        <r>
          <rPr>
            <sz val="11"/>
            <color rgb="FF000000"/>
            <rFont val="Calibri"/>
          </rPr>
          <t>W. P. Henry:
net operating income / debt payment</t>
        </r>
      </text>
    </comment>
    <comment ref="B74" authorId="0">
      <text>
        <r>
          <rPr>
            <sz val="11"/>
            <color rgb="FF000000"/>
            <rFont val="Calibri"/>
          </rPr>
          <t>W. P. Henry:
remaining cash after debt service / cash investment</t>
        </r>
      </text>
    </comment>
    <comment ref="B75" authorId="0">
      <text>
        <r>
          <rPr>
            <sz val="11"/>
            <color rgb="FF000000"/>
            <rFont val="Calibri"/>
          </rPr>
          <t>W. P. Henry:
remaining cash after debt service + principal reduction / cash investment</t>
        </r>
      </text>
    </comment>
  </commentList>
</comments>
</file>

<file path=xl/sharedStrings.xml><?xml version="1.0" encoding="utf-8"?>
<sst xmlns="http://schemas.openxmlformats.org/spreadsheetml/2006/main" count="1099" uniqueCount="122">
  <si>
    <t>FREE REAL ESTATE PRO-FORMA</t>
  </si>
  <si>
    <t>Subject Property</t>
  </si>
  <si>
    <t>Instructions: Only fill out and change the yellow cells on every tab, as everything else will automatically populate</t>
  </si>
  <si>
    <t>Basis for Rental Price Projection</t>
  </si>
  <si>
    <t>Key Assumptions</t>
  </si>
  <si>
    <t>Target Properties</t>
  </si>
  <si>
    <t>Address</t>
  </si>
  <si>
    <t>Zillow URL #1</t>
  </si>
  <si>
    <t>URL</t>
  </si>
  <si>
    <t>Interest Rate</t>
  </si>
  <si>
    <t>sq ft</t>
  </si>
  <si>
    <t>x beds x baths, xxxx sq ft</t>
  </si>
  <si>
    <t>mo</t>
  </si>
  <si>
    <t>Description</t>
  </si>
  <si>
    <t>Size</t>
  </si>
  <si>
    <t>Number of Units</t>
  </si>
  <si>
    <t>Purchase Price</t>
  </si>
  <si>
    <t>Cost and Revenue Assumptions</t>
  </si>
  <si>
    <t>Monthly Rent Per Unit</t>
  </si>
  <si>
    <t>Pre-Tax Cashflow From Ops</t>
  </si>
  <si>
    <t>Annualized IRR</t>
  </si>
  <si>
    <t>Financing Assumptions</t>
  </si>
  <si>
    <t>Notes</t>
  </si>
  <si>
    <t>Key Ratios</t>
  </si>
  <si>
    <t>Amortization Period (years)</t>
  </si>
  <si>
    <t>Land</t>
  </si>
  <si>
    <t>Total Purchase</t>
  </si>
  <si>
    <t>Year 1</t>
  </si>
  <si>
    <t>Year 2</t>
  </si>
  <si>
    <t>Total Square Feet</t>
  </si>
  <si>
    <t>Year 3</t>
  </si>
  <si>
    <t>Year 4</t>
  </si>
  <si>
    <t>Year 5</t>
  </si>
  <si>
    <t>Building</t>
  </si>
  <si>
    <t>Owner's Equity</t>
  </si>
  <si>
    <t>Percentage Down</t>
  </si>
  <si>
    <t>Avg Sq Ft/Unit</t>
  </si>
  <si>
    <t>Improvements</t>
  </si>
  <si>
    <t>Amt to Finance</t>
  </si>
  <si>
    <t>Total Price/Sq Ft</t>
  </si>
  <si>
    <t>Closing Costs</t>
  </si>
  <si>
    <t>Avg Rent/Sq Ft</t>
  </si>
  <si>
    <t>Total</t>
  </si>
  <si>
    <t>Avg Unit Cost</t>
  </si>
  <si>
    <t>Annual</t>
  </si>
  <si>
    <t>Rental Increase Projections</t>
  </si>
  <si>
    <t>Monthly</t>
  </si>
  <si>
    <t>Capitalization Rate</t>
  </si>
  <si>
    <t>Operating Expense Projections</t>
  </si>
  <si>
    <t>Gross Rent Multiplier</t>
  </si>
  <si>
    <t>Average Monthly Rent</t>
  </si>
  <si>
    <t>House Price Appreciation</t>
  </si>
  <si>
    <t>Amort Period</t>
  </si>
  <si>
    <t>Op Exp/Unit</t>
  </si>
  <si>
    <t>Gross Monthly Rent</t>
  </si>
  <si>
    <t>Vacancy Rate</t>
  </si>
  <si>
    <t>Payment</t>
  </si>
  <si>
    <t>Op Exp/Sq Ft</t>
  </si>
  <si>
    <t>Income Taxes</t>
  </si>
  <si>
    <t>Monthly Operating Expense Assumptions</t>
  </si>
  <si>
    <t>Actual</t>
  </si>
  <si>
    <t>Projected</t>
  </si>
  <si>
    <t>Operating Revenues</t>
  </si>
  <si>
    <t>Gross Scheduled Rental Income</t>
  </si>
  <si>
    <t>Repairs &amp; Maintenance per unit</t>
  </si>
  <si>
    <t>LESS Vacancy Rate</t>
  </si>
  <si>
    <t>Property Mangement Fees</t>
  </si>
  <si>
    <t>Property Taxes</t>
  </si>
  <si>
    <t>Insurance cost multiple</t>
  </si>
  <si>
    <t>Net Rental Income</t>
  </si>
  <si>
    <t>Other Income</t>
  </si>
  <si>
    <t>Salaries and Wages</t>
  </si>
  <si>
    <t>Utilities</t>
  </si>
  <si>
    <t>Trash Removal</t>
  </si>
  <si>
    <t>Professional Fees</t>
  </si>
  <si>
    <t>Advertising</t>
  </si>
  <si>
    <t>Other</t>
  </si>
  <si>
    <t>Gross Income</t>
  </si>
  <si>
    <t>Operating Expenses</t>
  </si>
  <si>
    <t>Repairs and Maintenance</t>
  </si>
  <si>
    <t>Insurance</t>
  </si>
  <si>
    <t>Total Operating  Expenses</t>
  </si>
  <si>
    <t>Net Operating Income</t>
  </si>
  <si>
    <t>Cash Flow From Operations</t>
  </si>
  <si>
    <t>Total Cash Available for Debt Servicing</t>
  </si>
  <si>
    <t>LESS Debt Service</t>
  </si>
  <si>
    <t>Remaining Pre-Tax CF From Ops.</t>
  </si>
  <si>
    <t>Plus Principal Reduction</t>
  </si>
  <si>
    <t>Total Return</t>
  </si>
  <si>
    <t>Tax Scenario</t>
  </si>
  <si>
    <t>LESS Interest on Loan</t>
  </si>
  <si>
    <t>LESS Dep. Exp. - Building</t>
  </si>
  <si>
    <t>LESS Dep. Exp. - Improvements</t>
  </si>
  <si>
    <t>Net Income Before Taxes</t>
  </si>
  <si>
    <t>LESS Income Taxes @</t>
  </si>
  <si>
    <t>Net Income After Taxes</t>
  </si>
  <si>
    <t>LESS Income Taxes</t>
  </si>
  <si>
    <t>Remaining After Tax CF From Ops.</t>
  </si>
  <si>
    <t>Plus Principle Reduction</t>
  </si>
  <si>
    <t>Debt Servicing Ratio</t>
  </si>
  <si>
    <t>Break-Even Ratio</t>
  </si>
  <si>
    <t>Net Operating Income ROI</t>
  </si>
  <si>
    <t>Cash ROI</t>
  </si>
  <si>
    <t>Total ROI</t>
  </si>
  <si>
    <t>Net CFs From Investment - 1 Yr Exit</t>
  </si>
  <si>
    <t>Net CFs From Investment - 3 Yr Exit</t>
  </si>
  <si>
    <t>Net CFs From Investment - 5 Yr Exit</t>
  </si>
  <si>
    <t>Exit Price</t>
  </si>
  <si>
    <t>Gain on Sale</t>
  </si>
  <si>
    <t>Cap Rate</t>
  </si>
  <si>
    <t>IRR</t>
  </si>
  <si>
    <t>Estimated Exit Price/Gain On Sale - 1 Yr</t>
  </si>
  <si>
    <t>Annualized IRR - 1 Yr</t>
  </si>
  <si>
    <t>Estimated Exit Price/Gain On Sale - 3 Yr</t>
  </si>
  <si>
    <t>Annualized IRR - 3 Yr</t>
  </si>
  <si>
    <t>Estimated Exit Price/Gain On Sale - 5 Yr</t>
  </si>
  <si>
    <t>Annualized IRR - 5 Yr</t>
  </si>
  <si>
    <t xml:space="preserve">Notes							</t>
  </si>
  <si>
    <t>Not many rentals to compare but think rent projection is fairly accurate</t>
  </si>
  <si>
    <t>Rentals are almost identical to investment property. Question of whether rental listing price is too high</t>
  </si>
  <si>
    <t>Difficult to find 4bd 1.5ba comparison rentals for accurate pricing. Don't think the extra sq ft will command higher rent b/c of bathroom limit so rent estimate may be too high</t>
  </si>
  <si>
    <t>Difficult to find accurate rentals for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</si>
</sst>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;\ &quot;-&quot;_)"/>
    <numFmt numFmtId="165" formatCode="_(&quot;$&quot;* #,##0_);_(&quot;$&quot;* \(#,##0\);_(&quot;$&quot;* &quot;-&quot;_);_(@_)"/>
    <numFmt numFmtId="166" formatCode="&quot;$&quot;#,##0"/>
    <numFmt numFmtId="167" formatCode="_(&quot;$&quot;* #,##0.00_);_(&quot;$&quot;* \(#,##0.00\);_(&quot;$&quot;* &quot;-&quot;??_);_(@_)"/>
    <numFmt numFmtId="168" formatCode="0.000%"/>
    <numFmt numFmtId="169" formatCode="0.0%"/>
  </numFmts>
  <fonts count="20" x14ac:knownFonts="1">
    <font>
      <sz val="11"/>
      <color rgb="FF000000"/>
      <name val="Calibri"/>
    </font>
    <font>
      <b/>
      <sz val="25"/>
      <name val="Cairo"/>
    </font>
    <font>
      <b/>
      <sz val="10"/>
      <color rgb="FF000000"/>
      <name val="Cairo"/>
    </font>
    <font>
      <b/>
      <sz val="10"/>
      <color rgb="FF000000"/>
      <name val="Calibri"/>
    </font>
    <font>
      <sz val="11"/>
      <name val="Cairo"/>
    </font>
    <font>
      <b/>
      <sz val="12"/>
      <color rgb="FF9C0006"/>
      <name val="Cairo"/>
    </font>
    <font>
      <sz val="11"/>
      <name val="Calibri"/>
    </font>
    <font>
      <sz val="10"/>
      <color rgb="FF000000"/>
      <name val="Calibri"/>
    </font>
    <font>
      <sz val="10"/>
      <color rgb="FF000000"/>
      <name val="Cairo"/>
    </font>
    <font>
      <b/>
      <sz val="11"/>
      <name val="Cairo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sz val="11"/>
      <color rgb="FF000000"/>
      <name val="Cairo"/>
    </font>
    <font>
      <sz val="11"/>
      <color rgb="FF000000"/>
      <name val="Cairo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u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EEECE1"/>
        <bgColor rgb="FFEEECE1"/>
      </patternFill>
    </fill>
    <fill>
      <patternFill patternType="solid">
        <fgColor rgb="FFD9EAD3"/>
        <bgColor rgb="FFD9EAD3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DDD9C3"/>
      </top>
      <bottom style="thin">
        <color rgb="FFDDD9C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DD9C3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DDD9C3"/>
      </left>
      <right style="thin">
        <color rgb="FF000000"/>
      </right>
      <top style="thin">
        <color rgb="FFDDD9C3"/>
      </top>
      <bottom/>
      <diagonal/>
    </border>
    <border>
      <left style="thin">
        <color rgb="FFDDD9C3"/>
      </left>
      <right style="thin">
        <color rgb="FF000000"/>
      </right>
      <top style="thin">
        <color rgb="FFDDD9C3"/>
      </top>
      <bottom style="thin">
        <color rgb="FFDDD9C3"/>
      </bottom>
      <diagonal/>
    </border>
    <border>
      <left style="thin">
        <color rgb="FFDDD9C3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DD9C3"/>
      </left>
      <right style="thin">
        <color rgb="FF000000"/>
      </right>
      <top style="thin">
        <color rgb="FFDDD9C3"/>
      </top>
      <bottom style="thin">
        <color rgb="FF000000"/>
      </bottom>
      <diagonal/>
    </border>
    <border>
      <left style="thin">
        <color rgb="FFDDD9C3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DD9C3"/>
      </top>
      <bottom style="thin">
        <color rgb="FF000000"/>
      </bottom>
      <diagonal/>
    </border>
    <border>
      <left style="thin">
        <color rgb="FFDDD9C3"/>
      </left>
      <right style="thin">
        <color rgb="FFDDD9C3"/>
      </right>
      <top style="thin">
        <color rgb="FFDDD9C3"/>
      </top>
      <bottom/>
      <diagonal/>
    </border>
    <border>
      <left style="thin">
        <color rgb="FFDDD9C3"/>
      </left>
      <right style="thin">
        <color rgb="FFDDD9C3"/>
      </right>
      <top/>
      <bottom style="thin">
        <color rgb="FFDDD9C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DD9C3"/>
      </bottom>
      <diagonal/>
    </border>
    <border>
      <left style="thin">
        <color rgb="FF000000"/>
      </left>
      <right/>
      <top style="thin">
        <color rgb="FF000000"/>
      </top>
      <bottom style="thin">
        <color rgb="FFDDD9C3"/>
      </bottom>
      <diagonal/>
    </border>
    <border>
      <left/>
      <right style="thin">
        <color rgb="FF000000"/>
      </right>
      <top style="thin">
        <color rgb="FF000000"/>
      </top>
      <bottom style="thin">
        <color rgb="FFDDD9C3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DDD9C3"/>
      </top>
      <bottom style="thin">
        <color rgb="FF000000"/>
      </bottom>
      <diagonal/>
    </border>
    <border>
      <left/>
      <right style="thin">
        <color rgb="FF000000"/>
      </right>
      <top style="thin">
        <color rgb="FFDDD9C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9C3"/>
      </left>
      <right style="thin">
        <color rgb="FFDDD9C3"/>
      </right>
      <top style="thin">
        <color rgb="FFDDD9C3"/>
      </top>
      <bottom style="thin">
        <color rgb="FFDDD9C3"/>
      </bottom>
      <diagonal/>
    </border>
    <border>
      <left style="thin">
        <color rgb="FFDDD9C3"/>
      </left>
      <right style="thin">
        <color rgb="FFDDD9C3"/>
      </right>
      <top/>
      <bottom/>
      <diagonal/>
    </border>
    <border>
      <left style="thin">
        <color rgb="FFDDD9C3"/>
      </left>
      <right style="thin">
        <color rgb="FFDDD9C3"/>
      </right>
      <top/>
      <bottom/>
      <diagonal/>
    </border>
    <border>
      <left style="thin">
        <color rgb="FFDDD9C3"/>
      </left>
      <right style="thin">
        <color rgb="FFDDD9C3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wrapText="1"/>
    </xf>
    <xf numFmtId="0" fontId="7" fillId="0" borderId="0" xfId="0" applyFont="1" applyAlignment="1"/>
    <xf numFmtId="0" fontId="4" fillId="4" borderId="0" xfId="0" applyFont="1" applyFill="1"/>
    <xf numFmtId="0" fontId="2" fillId="4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8" fillId="0" borderId="0" xfId="0" applyFont="1" applyAlignment="1">
      <alignment horizontal="right" vertical="center" wrapText="1"/>
    </xf>
    <xf numFmtId="164" fontId="7" fillId="2" borderId="8" xfId="0" applyNumberFormat="1" applyFont="1" applyFill="1" applyBorder="1" applyAlignment="1"/>
    <xf numFmtId="0" fontId="7" fillId="0" borderId="9" xfId="0" applyFont="1" applyBorder="1" applyAlignment="1"/>
    <xf numFmtId="10" fontId="8" fillId="4" borderId="0" xfId="0" applyNumberFormat="1" applyFont="1" applyFill="1" applyAlignment="1">
      <alignment horizontal="left" vertical="center"/>
    </xf>
    <xf numFmtId="165" fontId="7" fillId="2" borderId="10" xfId="0" applyNumberFormat="1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7" fillId="0" borderId="6" xfId="0" applyFont="1" applyBorder="1" applyAlignment="1"/>
    <xf numFmtId="0" fontId="7" fillId="0" borderId="7" xfId="0" applyFont="1" applyBorder="1" applyAlignment="1"/>
    <xf numFmtId="165" fontId="7" fillId="4" borderId="16" xfId="0" applyNumberFormat="1" applyFont="1" applyFill="1" applyBorder="1" applyAlignment="1"/>
    <xf numFmtId="10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9" fillId="5" borderId="6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/>
    <xf numFmtId="0" fontId="9" fillId="5" borderId="0" xfId="0" applyFont="1" applyFill="1" applyAlignment="1">
      <alignment horizontal="center" vertical="center" wrapText="1"/>
    </xf>
    <xf numFmtId="164" fontId="7" fillId="4" borderId="17" xfId="0" applyNumberFormat="1" applyFont="1" applyFill="1" applyBorder="1" applyAlignment="1"/>
    <xf numFmtId="0" fontId="9" fillId="5" borderId="7" xfId="0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/>
    <xf numFmtId="10" fontId="10" fillId="0" borderId="0" xfId="0" applyNumberFormat="1" applyFont="1" applyAlignment="1">
      <alignment horizontal="right"/>
    </xf>
    <xf numFmtId="9" fontId="8" fillId="4" borderId="0" xfId="0" applyNumberFormat="1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165" fontId="7" fillId="7" borderId="2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4" fontId="7" fillId="0" borderId="7" xfId="0" applyNumberFormat="1" applyFont="1" applyBorder="1" applyAlignment="1"/>
    <xf numFmtId="164" fontId="4" fillId="0" borderId="7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7" fontId="7" fillId="0" borderId="7" xfId="0" applyNumberFormat="1" applyFont="1" applyBorder="1" applyAlignment="1"/>
    <xf numFmtId="166" fontId="4" fillId="0" borderId="7" xfId="0" applyNumberFormat="1" applyFont="1" applyBorder="1" applyAlignment="1">
      <alignment horizontal="center" vertical="center" wrapText="1"/>
    </xf>
    <xf numFmtId="165" fontId="7" fillId="2" borderId="21" xfId="0" applyNumberFormat="1" applyFont="1" applyFill="1" applyBorder="1" applyAlignment="1"/>
    <xf numFmtId="10" fontId="4" fillId="0" borderId="6" xfId="0" applyNumberFormat="1" applyFont="1" applyBorder="1" applyAlignment="1">
      <alignment horizontal="center" vertical="center" wrapText="1"/>
    </xf>
    <xf numFmtId="165" fontId="7" fillId="2" borderId="22" xfId="0" applyNumberFormat="1" applyFont="1" applyFill="1" applyBorder="1" applyAlignment="1"/>
    <xf numFmtId="10" fontId="4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0" fontId="4" fillId="0" borderId="7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10" fontId="7" fillId="0" borderId="7" xfId="0" applyNumberFormat="1" applyFont="1" applyBorder="1" applyAlignment="1"/>
    <xf numFmtId="164" fontId="7" fillId="4" borderId="16" xfId="0" applyNumberFormat="1" applyFont="1" applyFill="1" applyBorder="1" applyAlignment="1"/>
    <xf numFmtId="168" fontId="7" fillId="7" borderId="23" xfId="0" applyNumberFormat="1" applyFont="1" applyFill="1" applyBorder="1" applyAlignment="1"/>
    <xf numFmtId="168" fontId="7" fillId="0" borderId="7" xfId="0" applyNumberFormat="1" applyFont="1" applyBorder="1" applyAlignment="1"/>
    <xf numFmtId="165" fontId="7" fillId="8" borderId="7" xfId="0" applyNumberFormat="1" applyFont="1" applyFill="1" applyBorder="1" applyAlignment="1"/>
    <xf numFmtId="0" fontId="7" fillId="7" borderId="24" xfId="0" applyFont="1" applyFill="1" applyBorder="1" applyAlignment="1"/>
    <xf numFmtId="0" fontId="7" fillId="0" borderId="11" xfId="0" applyFont="1" applyBorder="1" applyAlignment="1"/>
    <xf numFmtId="9" fontId="8" fillId="4" borderId="0" xfId="0" applyNumberFormat="1" applyFont="1" applyFill="1" applyAlignment="1">
      <alignment horizontal="left" vertical="center"/>
    </xf>
    <xf numFmtId="165" fontId="7" fillId="0" borderId="13" xfId="0" applyNumberFormat="1" applyFont="1" applyBorder="1" applyAlignment="1"/>
    <xf numFmtId="0" fontId="8" fillId="2" borderId="0" xfId="0" applyFont="1" applyFill="1" applyAlignment="1"/>
    <xf numFmtId="165" fontId="7" fillId="0" borderId="12" xfId="0" applyNumberFormat="1" applyFont="1" applyBorder="1" applyAlignment="1"/>
    <xf numFmtId="0" fontId="7" fillId="0" borderId="12" xfId="0" applyFont="1" applyBorder="1" applyAlignment="1"/>
    <xf numFmtId="167" fontId="7" fillId="0" borderId="13" xfId="0" applyNumberFormat="1" applyFont="1" applyBorder="1" applyAlignment="1"/>
    <xf numFmtId="0" fontId="3" fillId="2" borderId="0" xfId="0" applyFont="1" applyFill="1" applyAlignment="1">
      <alignment horizontal="center"/>
    </xf>
    <xf numFmtId="0" fontId="7" fillId="0" borderId="15" xfId="0" applyFont="1" applyBorder="1" applyAlignment="1"/>
    <xf numFmtId="10" fontId="7" fillId="0" borderId="15" xfId="0" applyNumberFormat="1" applyFont="1" applyBorder="1" applyAlignment="1"/>
    <xf numFmtId="10" fontId="7" fillId="7" borderId="27" xfId="0" applyNumberFormat="1" applyFont="1" applyFill="1" applyBorder="1" applyAlignment="1"/>
    <xf numFmtId="10" fontId="7" fillId="7" borderId="28" xfId="0" applyNumberFormat="1" applyFont="1" applyFill="1" applyBorder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0" fontId="7" fillId="7" borderId="29" xfId="0" applyNumberFormat="1" applyFont="1" applyFill="1" applyBorder="1" applyAlignment="1"/>
    <xf numFmtId="0" fontId="7" fillId="0" borderId="19" xfId="0" applyFont="1" applyBorder="1" applyAlignment="1"/>
    <xf numFmtId="164" fontId="7" fillId="0" borderId="19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7" fillId="0" borderId="34" xfId="0" applyFont="1" applyBorder="1" applyAlignment="1"/>
    <xf numFmtId="10" fontId="7" fillId="0" borderId="34" xfId="0" applyNumberFormat="1" applyFont="1" applyBorder="1" applyAlignment="1"/>
    <xf numFmtId="165" fontId="4" fillId="0" borderId="12" xfId="0" applyNumberFormat="1" applyFont="1" applyBorder="1" applyAlignment="1">
      <alignment horizontal="center" vertical="center" wrapText="1"/>
    </xf>
    <xf numFmtId="10" fontId="7" fillId="7" borderId="22" xfId="0" applyNumberFormat="1" applyFont="1" applyFill="1" applyBorder="1" applyAlignment="1"/>
    <xf numFmtId="10" fontId="7" fillId="7" borderId="35" xfId="0" applyNumberFormat="1" applyFont="1" applyFill="1" applyBorder="1" applyAlignment="1"/>
    <xf numFmtId="165" fontId="4" fillId="4" borderId="13" xfId="0" applyNumberFormat="1" applyFont="1" applyFill="1" applyBorder="1" applyAlignment="1">
      <alignment horizontal="center" vertical="center" wrapText="1"/>
    </xf>
    <xf numFmtId="10" fontId="7" fillId="7" borderId="13" xfId="0" applyNumberFormat="1" applyFont="1" applyFill="1" applyBorder="1" applyAlignment="1"/>
    <xf numFmtId="166" fontId="4" fillId="0" borderId="11" xfId="0" applyNumberFormat="1" applyFont="1" applyBorder="1" applyAlignment="1">
      <alignment horizontal="center" vertical="center" wrapText="1"/>
    </xf>
    <xf numFmtId="10" fontId="7" fillId="7" borderId="36" xfId="0" applyNumberFormat="1" applyFont="1" applyFill="1" applyBorder="1" applyAlignment="1"/>
    <xf numFmtId="166" fontId="4" fillId="0" borderId="12" xfId="0" applyNumberFormat="1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10" fontId="4" fillId="0" borderId="12" xfId="0" applyNumberFormat="1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/>
    </xf>
    <xf numFmtId="10" fontId="4" fillId="0" borderId="13" xfId="0" applyNumberFormat="1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/>
    <xf numFmtId="0" fontId="4" fillId="4" borderId="34" xfId="0" applyFont="1" applyFill="1" applyBorder="1" applyAlignment="1">
      <alignment horizontal="center" vertical="center" wrapText="1"/>
    </xf>
    <xf numFmtId="166" fontId="8" fillId="4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/>
    <xf numFmtId="9" fontId="7" fillId="7" borderId="42" xfId="0" applyNumberFormat="1" applyFont="1" applyFill="1" applyBorder="1" applyAlignment="1"/>
    <xf numFmtId="164" fontId="15" fillId="0" borderId="0" xfId="0" applyNumberFormat="1" applyFont="1" applyAlignment="1"/>
    <xf numFmtId="2" fontId="4" fillId="0" borderId="0" xfId="0" applyNumberFormat="1" applyFont="1" applyAlignment="1">
      <alignment horizontal="center" vertical="center" wrapText="1"/>
    </xf>
    <xf numFmtId="10" fontId="8" fillId="4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16" fillId="4" borderId="42" xfId="0" applyNumberFormat="1" applyFont="1" applyFill="1" applyBorder="1" applyAlignme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169" fontId="7" fillId="0" borderId="0" xfId="0" applyNumberFormat="1" applyFont="1" applyAlignment="1"/>
    <xf numFmtId="164" fontId="3" fillId="0" borderId="0" xfId="0" applyNumberFormat="1" applyFont="1" applyAlignment="1"/>
    <xf numFmtId="0" fontId="8" fillId="0" borderId="0" xfId="0" applyFont="1" applyAlignment="1">
      <alignment wrapText="1"/>
    </xf>
    <xf numFmtId="3" fontId="7" fillId="7" borderId="23" xfId="0" applyNumberFormat="1" applyFont="1" applyFill="1" applyBorder="1" applyAlignment="1"/>
    <xf numFmtId="3" fontId="7" fillId="7" borderId="43" xfId="0" applyNumberFormat="1" applyFont="1" applyFill="1" applyBorder="1" applyAlignment="1"/>
    <xf numFmtId="3" fontId="7" fillId="7" borderId="44" xfId="0" applyNumberFormat="1" applyFont="1" applyFill="1" applyBorder="1" applyAlignment="1"/>
    <xf numFmtId="3" fontId="7" fillId="4" borderId="43" xfId="0" applyNumberFormat="1" applyFont="1" applyFill="1" applyBorder="1" applyAlignment="1"/>
    <xf numFmtId="165" fontId="7" fillId="4" borderId="0" xfId="0" applyNumberFormat="1" applyFont="1" applyFill="1" applyAlignment="1"/>
    <xf numFmtId="3" fontId="7" fillId="7" borderId="45" xfId="0" applyNumberFormat="1" applyFont="1" applyFill="1" applyBorder="1" applyAlignment="1"/>
    <xf numFmtId="3" fontId="7" fillId="7" borderId="43" xfId="0" applyNumberFormat="1" applyFont="1" applyFill="1" applyBorder="1" applyAlignment="1"/>
    <xf numFmtId="169" fontId="17" fillId="0" borderId="0" xfId="0" applyNumberFormat="1" applyFont="1" applyAlignment="1"/>
    <xf numFmtId="0" fontId="7" fillId="0" borderId="1" xfId="0" applyFont="1" applyBorder="1" applyAlignment="1"/>
    <xf numFmtId="169" fontId="7" fillId="0" borderId="2" xfId="0" applyNumberFormat="1" applyFont="1" applyBorder="1" applyAlignment="1"/>
    <xf numFmtId="0" fontId="7" fillId="0" borderId="2" xfId="0" applyFont="1" applyBorder="1" applyAlignment="1"/>
    <xf numFmtId="164" fontId="7" fillId="0" borderId="2" xfId="0" applyNumberFormat="1" applyFont="1" applyBorder="1" applyAlignment="1"/>
    <xf numFmtId="164" fontId="7" fillId="0" borderId="3" xfId="0" applyNumberFormat="1" applyFont="1" applyBorder="1" applyAlignment="1"/>
    <xf numFmtId="164" fontId="18" fillId="0" borderId="7" xfId="0" applyNumberFormat="1" applyFont="1" applyBorder="1" applyAlignment="1"/>
    <xf numFmtId="164" fontId="3" fillId="0" borderId="7" xfId="0" applyNumberFormat="1" applyFont="1" applyBorder="1" applyAlignment="1"/>
    <xf numFmtId="0" fontId="7" fillId="0" borderId="11" xfId="0" applyFont="1" applyBorder="1" applyAlignment="1">
      <alignment horizontal="left"/>
    </xf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14" xfId="0" applyFont="1" applyBorder="1" applyAlignment="1"/>
    <xf numFmtId="2" fontId="7" fillId="0" borderId="5" xfId="0" applyNumberFormat="1" applyFont="1" applyBorder="1" applyAlignment="1"/>
    <xf numFmtId="2" fontId="7" fillId="0" borderId="4" xfId="0" applyNumberFormat="1" applyFont="1" applyBorder="1" applyAlignment="1"/>
    <xf numFmtId="2" fontId="7" fillId="0" borderId="9" xfId="0" applyNumberFormat="1" applyFont="1" applyBorder="1" applyAlignment="1"/>
    <xf numFmtId="10" fontId="7" fillId="0" borderId="5" xfId="0" applyNumberFormat="1" applyFont="1" applyBorder="1" applyAlignment="1"/>
    <xf numFmtId="9" fontId="7" fillId="0" borderId="0" xfId="0" applyNumberFormat="1" applyFont="1" applyAlignment="1"/>
    <xf numFmtId="10" fontId="7" fillId="0" borderId="9" xfId="0" applyNumberFormat="1" applyFont="1" applyBorder="1" applyAlignment="1"/>
    <xf numFmtId="10" fontId="7" fillId="0" borderId="4" xfId="0" applyNumberFormat="1" applyFont="1" applyBorder="1" applyAlignment="1"/>
    <xf numFmtId="164" fontId="7" fillId="0" borderId="5" xfId="0" applyNumberFormat="1" applyFont="1" applyBorder="1" applyAlignment="1"/>
    <xf numFmtId="164" fontId="7" fillId="0" borderId="9" xfId="0" applyNumberFormat="1" applyFont="1" applyBorder="1" applyAlignment="1"/>
    <xf numFmtId="0" fontId="3" fillId="0" borderId="0" xfId="0" applyFont="1" applyAlignment="1">
      <alignment horizontal="right"/>
    </xf>
    <xf numFmtId="9" fontId="7" fillId="2" borderId="42" xfId="0" applyNumberFormat="1" applyFont="1" applyFill="1" applyBorder="1" applyAlignment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40" xfId="0" applyFont="1" applyFill="1" applyBorder="1" applyAlignment="1"/>
    <xf numFmtId="164" fontId="7" fillId="2" borderId="41" xfId="0" applyNumberFormat="1" applyFont="1" applyFill="1" applyBorder="1" applyAlignment="1"/>
    <xf numFmtId="0" fontId="7" fillId="2" borderId="0" xfId="0" applyFont="1" applyFill="1" applyAlignment="1">
      <alignment horizontal="center"/>
    </xf>
    <xf numFmtId="164" fontId="19" fillId="4" borderId="42" xfId="0" applyNumberFormat="1" applyFont="1" applyFill="1" applyBorder="1" applyAlignment="1"/>
    <xf numFmtId="165" fontId="7" fillId="0" borderId="13" xfId="0" applyNumberFormat="1" applyFont="1" applyBorder="1" applyAlignment="1"/>
    <xf numFmtId="0" fontId="2" fillId="3" borderId="0" xfId="0" applyFont="1" applyFill="1" applyAlignment="1">
      <alignment horizont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9" fillId="5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3" fillId="3" borderId="30" xfId="0" applyFont="1" applyFill="1" applyBorder="1" applyAlignment="1">
      <alignment horizontal="center"/>
    </xf>
    <xf numFmtId="0" fontId="6" fillId="0" borderId="31" xfId="0" applyFont="1" applyBorder="1"/>
    <xf numFmtId="0" fontId="7" fillId="0" borderId="4" xfId="0" applyFont="1" applyBorder="1" applyAlignment="1">
      <alignment horizontal="center"/>
    </xf>
    <xf numFmtId="0" fontId="6" fillId="0" borderId="5" xfId="0" applyFont="1" applyBorder="1"/>
    <xf numFmtId="0" fontId="3" fillId="3" borderId="4" xfId="0" applyFont="1" applyFill="1" applyBorder="1" applyAlignment="1">
      <alignment horizontal="center"/>
    </xf>
    <xf numFmtId="0" fontId="6" fillId="0" borderId="14" xfId="0" applyFont="1" applyBorder="1"/>
    <xf numFmtId="0" fontId="7" fillId="0" borderId="4" xfId="0" applyFont="1" applyBorder="1" applyAlignment="1">
      <alignment vertical="top" wrapText="1"/>
    </xf>
    <xf numFmtId="0" fontId="3" fillId="3" borderId="32" xfId="0" applyFont="1" applyFill="1" applyBorder="1" applyAlignment="1">
      <alignment horizontal="center"/>
    </xf>
    <xf numFmtId="0" fontId="6" fillId="0" borderId="33" xfId="0" applyFont="1" applyBorder="1"/>
    <xf numFmtId="0" fontId="3" fillId="3" borderId="25" xfId="0" applyFont="1" applyFill="1" applyBorder="1" applyAlignment="1">
      <alignment horizontal="center"/>
    </xf>
    <xf numFmtId="0" fontId="6" fillId="0" borderId="26" xfId="0" applyFont="1" applyBorder="1"/>
    <xf numFmtId="0" fontId="7" fillId="6" borderId="6" xfId="0" applyFont="1" applyFill="1" applyBorder="1" applyAlignment="1"/>
    <xf numFmtId="0" fontId="7" fillId="0" borderId="4" xfId="0" applyFont="1" applyBorder="1" applyAlignment="1">
      <alignment wrapText="1"/>
    </xf>
    <xf numFmtId="0" fontId="7" fillId="0" borderId="6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>
      <alignment horizontal="center"/>
    </xf>
    <xf numFmtId="0" fontId="3" fillId="0" borderId="6" xfId="0" applyFont="1" applyBorder="1" applyAlignment="1"/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/>
    <xf numFmtId="0" fontId="6" fillId="0" borderId="13" xfId="0" applyFont="1" applyBorder="1"/>
    <xf numFmtId="0" fontId="7" fillId="0" borderId="11" xfId="0" applyFont="1" applyBorder="1" applyAlignment="1">
      <alignment vertical="top" wrapText="1"/>
    </xf>
  </cellXfs>
  <cellStyles count="1">
    <cellStyle name="Normal" xfId="0" builtinId="0"/>
  </cellStyles>
  <dxfs count="24"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9C0006"/>
      </font>
      <fill>
        <patternFill patternType="none"/>
      </fill>
      <alignment wrapText="0" shrinkToFit="0"/>
    </dxf>
    <dxf>
      <font>
        <color rgb="FFC00000"/>
      </font>
      <fill>
        <patternFill patternType="none"/>
      </fill>
      <alignment wrapText="0" shrinkToFit="0"/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D9EAD3"/>
    <outlinePr summaryBelow="0" summaryRight="0"/>
  </sheetPr>
  <dimension ref="A1:R904"/>
  <sheetViews>
    <sheetView showGridLines="0" tabSelected="1" workbookViewId="0">
      <selection activeCell="P1" sqref="P1"/>
    </sheetView>
  </sheetViews>
  <sheetFormatPr baseColWidth="10" defaultColWidth="17.33203125" defaultRowHeight="15" customHeight="1" x14ac:dyDescent="0.2"/>
  <cols>
    <col min="1" max="1" width="15.6640625" customWidth="1"/>
    <col min="2" max="2" width="9.6640625" customWidth="1"/>
    <col min="3" max="3" width="2.1640625" customWidth="1"/>
    <col min="4" max="4" width="16.5" customWidth="1"/>
    <col min="5" max="5" width="15.33203125" customWidth="1"/>
    <col min="6" max="6" width="8" customWidth="1"/>
    <col min="7" max="7" width="11.1640625" customWidth="1"/>
    <col min="8" max="8" width="11.6640625" customWidth="1"/>
    <col min="9" max="13" width="8.6640625" customWidth="1"/>
    <col min="14" max="14" width="8.5" customWidth="1"/>
    <col min="15" max="15" width="7.5" customWidth="1"/>
    <col min="16" max="16" width="7.6640625" customWidth="1"/>
    <col min="17" max="17" width="46.1640625" customWidth="1"/>
    <col min="18" max="18" width="25.5" customWidth="1"/>
  </cols>
  <sheetData>
    <row r="1" spans="1:18" ht="56" x14ac:dyDescent="1.1499999999999999">
      <c r="A1" s="1" t="s">
        <v>0</v>
      </c>
      <c r="B1" s="2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28" x14ac:dyDescent="0.6">
      <c r="A2" s="7"/>
      <c r="B2" s="2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28" x14ac:dyDescent="0.6">
      <c r="A3" s="8" t="s">
        <v>2</v>
      </c>
      <c r="B3" s="9"/>
      <c r="C3" s="11"/>
      <c r="D3" s="12"/>
      <c r="E3" s="12"/>
      <c r="F3" s="12"/>
      <c r="G3" s="12"/>
      <c r="H3" s="12"/>
      <c r="I3" s="12"/>
      <c r="J3" s="12"/>
      <c r="K3" s="12"/>
      <c r="L3" s="5"/>
      <c r="M3" s="5"/>
      <c r="N3" s="5"/>
      <c r="O3" s="5"/>
      <c r="P3" s="5"/>
      <c r="Q3" s="5"/>
      <c r="R3" s="6"/>
    </row>
    <row r="4" spans="1:18" ht="24" x14ac:dyDescent="0.5">
      <c r="A4" s="2"/>
      <c r="B4" s="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24" x14ac:dyDescent="0.5">
      <c r="A5" s="167" t="s">
        <v>4</v>
      </c>
      <c r="B5" s="168"/>
      <c r="C5" s="4"/>
      <c r="D5" s="177" t="s">
        <v>5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  <c r="R5" s="6"/>
    </row>
    <row r="6" spans="1:18" ht="24" x14ac:dyDescent="0.5">
      <c r="A6" s="14" t="s">
        <v>9</v>
      </c>
      <c r="B6" s="17">
        <v>5.2499999999999998E-2</v>
      </c>
      <c r="C6" s="19"/>
      <c r="D6" s="178" t="s">
        <v>6</v>
      </c>
      <c r="E6" s="169" t="s">
        <v>14</v>
      </c>
      <c r="F6" s="170" t="s">
        <v>15</v>
      </c>
      <c r="G6" s="169" t="s">
        <v>16</v>
      </c>
      <c r="H6" s="170" t="s">
        <v>18</v>
      </c>
      <c r="I6" s="178" t="s">
        <v>19</v>
      </c>
      <c r="J6" s="173"/>
      <c r="K6" s="173"/>
      <c r="L6" s="173"/>
      <c r="M6" s="174"/>
      <c r="N6" s="172" t="s">
        <v>20</v>
      </c>
      <c r="O6" s="173"/>
      <c r="P6" s="174"/>
      <c r="Q6" s="175" t="s">
        <v>22</v>
      </c>
      <c r="R6" s="20"/>
    </row>
    <row r="7" spans="1:18" ht="46" x14ac:dyDescent="0.5">
      <c r="A7" s="14" t="s">
        <v>24</v>
      </c>
      <c r="B7" s="25">
        <v>20</v>
      </c>
      <c r="C7" s="19"/>
      <c r="D7" s="179"/>
      <c r="E7" s="168"/>
      <c r="F7" s="171"/>
      <c r="G7" s="168"/>
      <c r="H7" s="171"/>
      <c r="I7" s="26" t="s">
        <v>27</v>
      </c>
      <c r="J7" s="28" t="s">
        <v>28</v>
      </c>
      <c r="K7" s="28" t="s">
        <v>30</v>
      </c>
      <c r="L7" s="28" t="s">
        <v>31</v>
      </c>
      <c r="M7" s="30" t="s">
        <v>32</v>
      </c>
      <c r="N7" s="26" t="s">
        <v>27</v>
      </c>
      <c r="O7" s="28" t="s">
        <v>30</v>
      </c>
      <c r="P7" s="30" t="s">
        <v>32</v>
      </c>
      <c r="Q7" s="176"/>
      <c r="R7" s="20"/>
    </row>
    <row r="8" spans="1:18" ht="48" x14ac:dyDescent="0.5">
      <c r="A8" s="14" t="s">
        <v>35</v>
      </c>
      <c r="B8" s="33">
        <v>0.25</v>
      </c>
      <c r="C8" s="19"/>
      <c r="D8" s="34" t="str">
        <f>'PROPERTY 1'!B2</f>
        <v>Address</v>
      </c>
      <c r="E8" s="36" t="str">
        <f>'PROPERTY 1'!B4</f>
        <v>x beds x baths, xxxx sq ft</v>
      </c>
      <c r="F8" s="38">
        <f>'PROPERTY 1'!C15</f>
        <v>0</v>
      </c>
      <c r="G8" s="39">
        <f>'PROPERTY 1'!G9</f>
        <v>0</v>
      </c>
      <c r="H8" s="40"/>
      <c r="I8" s="41">
        <f>'PROPERTY 1'!F49</f>
        <v>0</v>
      </c>
      <c r="J8" s="42">
        <f>'PROPERTY 1'!G49</f>
        <v>0</v>
      </c>
      <c r="K8" s="42">
        <f>'PROPERTY 1'!I49</f>
        <v>0</v>
      </c>
      <c r="L8" s="42">
        <f>'PROPERTY 1'!J49</f>
        <v>0</v>
      </c>
      <c r="M8" s="44">
        <f>'PROPERTY 1'!K49</f>
        <v>0</v>
      </c>
      <c r="N8" s="46" t="e">
        <f>'PROPERTY 1'!K82</f>
        <v>#VALUE!</v>
      </c>
      <c r="O8" s="48" t="e">
        <f>'PROPERTY 1'!K83</f>
        <v>#VALUE!</v>
      </c>
      <c r="P8" s="50" t="e">
        <f>'PROPERTY 1'!K84</f>
        <v>#VALUE!</v>
      </c>
      <c r="Q8" s="51"/>
      <c r="R8" s="52"/>
    </row>
    <row r="9" spans="1:18" ht="48" x14ac:dyDescent="0.5">
      <c r="A9" s="14" t="s">
        <v>40</v>
      </c>
      <c r="B9" s="33">
        <v>0.03</v>
      </c>
      <c r="C9" s="19"/>
      <c r="D9" s="34" t="str">
        <f>'PROPERTY 2'!B2</f>
        <v>Address</v>
      </c>
      <c r="E9" s="36" t="str">
        <f>'PROPERTY 1'!B4</f>
        <v>x beds x baths, xxxx sq ft</v>
      </c>
      <c r="F9" s="38">
        <f>'PROPERTY 2'!C15</f>
        <v>0</v>
      </c>
      <c r="G9" s="39">
        <f>'PROPERTY 2'!G9</f>
        <v>0</v>
      </c>
      <c r="H9" s="40"/>
      <c r="I9" s="41">
        <f>'PROPERTY 2'!F49</f>
        <v>0</v>
      </c>
      <c r="J9" s="42">
        <f>'PROPERTY 2'!G49</f>
        <v>0</v>
      </c>
      <c r="K9" s="42">
        <f>'PROPERTY 2'!I49</f>
        <v>0</v>
      </c>
      <c r="L9" s="42">
        <f>'PROPERTY 2'!J49</f>
        <v>0</v>
      </c>
      <c r="M9" s="44">
        <f>'PROPERTY 2'!K49</f>
        <v>0</v>
      </c>
      <c r="N9" s="46" t="e">
        <f>'PROPERTY 2'!K82</f>
        <v>#VALUE!</v>
      </c>
      <c r="O9" s="48" t="e">
        <f>'PROPERTY 2'!K83</f>
        <v>#VALUE!</v>
      </c>
      <c r="P9" s="50" t="e">
        <f>'PROPERTY 2'!K84</f>
        <v>#VALUE!</v>
      </c>
      <c r="Q9" s="51"/>
      <c r="R9" s="52"/>
    </row>
    <row r="10" spans="1:18" ht="48" x14ac:dyDescent="0.5">
      <c r="A10" s="14" t="s">
        <v>45</v>
      </c>
      <c r="B10" s="33">
        <v>0.02</v>
      </c>
      <c r="C10" s="19"/>
      <c r="D10" s="34" t="str">
        <f>'PROPERTY 3'!B2</f>
        <v>Address</v>
      </c>
      <c r="E10" s="36" t="str">
        <f>'PROPERTY 3'!B4</f>
        <v>x beds x baths, xxxx sq ft</v>
      </c>
      <c r="F10" s="38">
        <f>'PROPERTY 3'!C15</f>
        <v>0</v>
      </c>
      <c r="G10" s="39">
        <f>'PROPERTY 3'!G9</f>
        <v>0</v>
      </c>
      <c r="H10" s="40"/>
      <c r="I10" s="41">
        <f>'PROPERTY 3'!F49</f>
        <v>0</v>
      </c>
      <c r="J10" s="42">
        <f>'PROPERTY 3'!G49</f>
        <v>0</v>
      </c>
      <c r="K10" s="42">
        <f>'PROPERTY 3'!I49</f>
        <v>0</v>
      </c>
      <c r="L10" s="42">
        <f>'PROPERTY 3'!J49</f>
        <v>0</v>
      </c>
      <c r="M10" s="44">
        <f>'PROPERTY 3'!K49</f>
        <v>0</v>
      </c>
      <c r="N10" s="46" t="e">
        <f>'PROPERTY 3'!K82</f>
        <v>#VALUE!</v>
      </c>
      <c r="O10" s="48" t="e">
        <f>'PROPERTY 3'!K83</f>
        <v>#VALUE!</v>
      </c>
      <c r="P10" s="50" t="e">
        <f>'PROPERTY 3'!K84</f>
        <v>#VALUE!</v>
      </c>
      <c r="Q10" s="51"/>
      <c r="R10" s="52"/>
    </row>
    <row r="11" spans="1:18" ht="48" x14ac:dyDescent="0.5">
      <c r="A11" s="14" t="s">
        <v>48</v>
      </c>
      <c r="B11" s="33">
        <v>0.02</v>
      </c>
      <c r="C11" s="19"/>
      <c r="D11" s="34" t="str">
        <f>'PROPERTY 4'!B2</f>
        <v>Address</v>
      </c>
      <c r="E11" s="36" t="str">
        <f>'PROPERTY 4'!B4</f>
        <v>x beds x baths, xxxx sq ft</v>
      </c>
      <c r="F11" s="38">
        <f>'PROPERTY 4'!C15</f>
        <v>0</v>
      </c>
      <c r="G11" s="39">
        <f>'PROPERTY 4'!G9</f>
        <v>0</v>
      </c>
      <c r="H11" s="40"/>
      <c r="I11" s="41">
        <f>'PROPERTY 4'!F49</f>
        <v>0</v>
      </c>
      <c r="J11" s="42">
        <f>'PROPERTY 4'!G49</f>
        <v>0</v>
      </c>
      <c r="K11" s="42">
        <f>'PROPERTY 4'!I49</f>
        <v>0</v>
      </c>
      <c r="L11" s="42">
        <f>'PROPERTY 4'!J49</f>
        <v>0</v>
      </c>
      <c r="M11" s="44">
        <f>'PROPERTY 4'!K49</f>
        <v>0</v>
      </c>
      <c r="N11" s="46" t="e">
        <f>'PROPERTY 4'!K82</f>
        <v>#VALUE!</v>
      </c>
      <c r="O11" s="48" t="e">
        <f>'PROPERTY 4'!K83</f>
        <v>#VALUE!</v>
      </c>
      <c r="P11" s="50" t="e">
        <f>'PROPERTY 4'!K84</f>
        <v>#VALUE!</v>
      </c>
      <c r="Q11" s="51"/>
      <c r="R11" s="52"/>
    </row>
    <row r="12" spans="1:18" ht="48" x14ac:dyDescent="0.5">
      <c r="A12" s="14" t="s">
        <v>51</v>
      </c>
      <c r="B12" s="33">
        <v>0.05</v>
      </c>
      <c r="C12" s="19"/>
      <c r="D12" s="34" t="str">
        <f>'PROPERTY 5'!B2</f>
        <v>Address</v>
      </c>
      <c r="E12" s="36" t="str">
        <f>'PROPERTY 5'!B4</f>
        <v>x beds x baths, xxxx sq ft</v>
      </c>
      <c r="F12" s="38">
        <f>'PROPERTY 5'!C15</f>
        <v>0</v>
      </c>
      <c r="G12" s="39">
        <f>'PROPERTY 5'!G9</f>
        <v>0</v>
      </c>
      <c r="H12" s="40"/>
      <c r="I12" s="41">
        <f>'PROPERTY 5'!F49</f>
        <v>0</v>
      </c>
      <c r="J12" s="42">
        <f>'PROPERTY 5'!G49</f>
        <v>0</v>
      </c>
      <c r="K12" s="42">
        <f>'PROPERTY 5'!I49</f>
        <v>0</v>
      </c>
      <c r="L12" s="42">
        <f>'PROPERTY 5'!J49</f>
        <v>0</v>
      </c>
      <c r="M12" s="44">
        <f>'PROPERTY 5'!K49</f>
        <v>0</v>
      </c>
      <c r="N12" s="46" t="e">
        <f>'PROPERTY 5'!K82</f>
        <v>#VALUE!</v>
      </c>
      <c r="O12" s="48" t="e">
        <f>'PROPERTY 5'!K83</f>
        <v>#VALUE!</v>
      </c>
      <c r="P12" s="50" t="e">
        <f>'PROPERTY 5'!K84</f>
        <v>#VALUE!</v>
      </c>
      <c r="Q12" s="51"/>
      <c r="R12" s="52"/>
    </row>
    <row r="13" spans="1:18" ht="48" x14ac:dyDescent="0.5">
      <c r="A13" s="14" t="s">
        <v>55</v>
      </c>
      <c r="B13" s="63">
        <v>0.1</v>
      </c>
      <c r="C13" s="65"/>
      <c r="D13" s="34" t="str">
        <f>'PROPERTY 6'!B2</f>
        <v>Address</v>
      </c>
      <c r="E13" s="36" t="str">
        <f>'PROPERTY 6'!B4</f>
        <v>x beds x baths, xxxx sq ft</v>
      </c>
      <c r="F13" s="38">
        <f>'PROPERTY 6'!C15</f>
        <v>0</v>
      </c>
      <c r="G13" s="39">
        <f>'PROPERTY 6'!G9</f>
        <v>0</v>
      </c>
      <c r="H13" s="40"/>
      <c r="I13" s="41">
        <f>'PROPERTY 6'!F49</f>
        <v>0</v>
      </c>
      <c r="J13" s="42">
        <f>'PROPERTY 6'!G49</f>
        <v>0</v>
      </c>
      <c r="K13" s="42">
        <f>'PROPERTY 6'!I49</f>
        <v>0</v>
      </c>
      <c r="L13" s="42">
        <f>'PROPERTY 6'!J49</f>
        <v>0</v>
      </c>
      <c r="M13" s="44">
        <f>'PROPERTY 6'!K49</f>
        <v>0</v>
      </c>
      <c r="N13" s="46" t="e">
        <f>'PROPERTY 6'!K82</f>
        <v>#VALUE!</v>
      </c>
      <c r="O13" s="48" t="e">
        <f>'PROPERTY 6'!K83</f>
        <v>#VALUE!</v>
      </c>
      <c r="P13" s="50" t="e">
        <f>'PROPERTY 6'!K84</f>
        <v>#VALUE!</v>
      </c>
      <c r="Q13" s="51"/>
      <c r="R13" s="52"/>
    </row>
    <row r="14" spans="1:18" ht="48" x14ac:dyDescent="0.5">
      <c r="A14" s="14" t="s">
        <v>58</v>
      </c>
      <c r="B14" s="33">
        <v>0.33</v>
      </c>
      <c r="C14" s="65"/>
      <c r="D14" s="34" t="str">
        <f>'PROPERTY 7'!B2</f>
        <v>Address</v>
      </c>
      <c r="E14" s="36" t="str">
        <f>'PROPERTY 7'!B4</f>
        <v>x beds x baths, xxxx sq ft</v>
      </c>
      <c r="F14" s="38">
        <f>'PROPERTY 7'!C15</f>
        <v>0</v>
      </c>
      <c r="G14" s="39">
        <f>'PROPERTY 7'!G9</f>
        <v>0</v>
      </c>
      <c r="H14" s="40"/>
      <c r="I14" s="41">
        <f>'PROPERTY 7'!F49</f>
        <v>0</v>
      </c>
      <c r="J14" s="42">
        <f>'PROPERTY 7'!G49</f>
        <v>0</v>
      </c>
      <c r="K14" s="42">
        <f>'PROPERTY 7'!I49</f>
        <v>0</v>
      </c>
      <c r="L14" s="42">
        <f>'PROPERTY 7'!J49</f>
        <v>0</v>
      </c>
      <c r="M14" s="44">
        <f>'PROPERTY 7'!K49</f>
        <v>0</v>
      </c>
      <c r="N14" s="46" t="e">
        <f>'PROPERTY 7'!K82</f>
        <v>#VALUE!</v>
      </c>
      <c r="O14" s="48" t="e">
        <f>'PROPERTY 7'!K83</f>
        <v>#VALUE!</v>
      </c>
      <c r="P14" s="50" t="e">
        <f>'PROPERTY 7'!K84</f>
        <v>#VALUE!</v>
      </c>
      <c r="Q14" s="51"/>
      <c r="R14" s="52"/>
    </row>
    <row r="15" spans="1:18" ht="48" x14ac:dyDescent="0.5">
      <c r="A15" s="74"/>
      <c r="B15" s="75"/>
      <c r="C15" s="65"/>
      <c r="D15" s="34" t="str">
        <f>'PROPERTY 8'!B2</f>
        <v>Address</v>
      </c>
      <c r="E15" s="36" t="str">
        <f>'PROPERTY 8'!B4</f>
        <v>x beds x baths, xxxx sq ft</v>
      </c>
      <c r="F15" s="38">
        <f>'PROPERTY 8'!C15</f>
        <v>0</v>
      </c>
      <c r="G15" s="39">
        <f>'PROPERTY 8'!G9</f>
        <v>0</v>
      </c>
      <c r="H15" s="40"/>
      <c r="I15" s="41">
        <f>'PROPERTY 8'!F49</f>
        <v>0</v>
      </c>
      <c r="J15" s="42">
        <f>'PROPERTY 8'!G49</f>
        <v>0</v>
      </c>
      <c r="K15" s="42">
        <f>'PROPERTY 8'!I49</f>
        <v>0</v>
      </c>
      <c r="L15" s="42">
        <f>'PROPERTY 8'!J49</f>
        <v>0</v>
      </c>
      <c r="M15" s="44">
        <f>'PROPERTY 8'!K49</f>
        <v>0</v>
      </c>
      <c r="N15" s="46" t="e">
        <f>'PROPERTY 8'!K82</f>
        <v>#VALUE!</v>
      </c>
      <c r="O15" s="48" t="e">
        <f>'PROPERTY 8'!K83</f>
        <v>#VALUE!</v>
      </c>
      <c r="P15" s="50" t="e">
        <f>'PROPERTY 8'!K84</f>
        <v>#VALUE!</v>
      </c>
      <c r="Q15" s="51"/>
      <c r="R15" s="52"/>
    </row>
    <row r="16" spans="1:18" ht="48" x14ac:dyDescent="0.5">
      <c r="A16" s="167" t="s">
        <v>59</v>
      </c>
      <c r="B16" s="168"/>
      <c r="C16" s="65"/>
      <c r="D16" s="81" t="str">
        <f>'PROPERTY 9'!B2</f>
        <v>Address</v>
      </c>
      <c r="E16" s="82" t="str">
        <f>'PROPERTY 9'!B4</f>
        <v>x beds x baths, xxxx sq ft</v>
      </c>
      <c r="F16" s="83">
        <f>'PROPERTY 9'!C15</f>
        <v>0</v>
      </c>
      <c r="G16" s="86">
        <f>'PROPERTY 9'!G9</f>
        <v>0</v>
      </c>
      <c r="H16" s="89"/>
      <c r="I16" s="91">
        <f>'PROPERTY 9'!F49</f>
        <v>0</v>
      </c>
      <c r="J16" s="93">
        <f>'PROPERTY 9'!G49</f>
        <v>0</v>
      </c>
      <c r="K16" s="93">
        <f>'PROPERTY 9'!I49</f>
        <v>0</v>
      </c>
      <c r="L16" s="93">
        <f>'PROPERTY 9'!J49</f>
        <v>0</v>
      </c>
      <c r="M16" s="95">
        <f>'PROPERTY 9'!K49</f>
        <v>0</v>
      </c>
      <c r="N16" s="97" t="e">
        <f>'PROPERTY 9'!K82</f>
        <v>#VALUE!</v>
      </c>
      <c r="O16" s="100" t="e">
        <f>'PROPERTY 9'!K83</f>
        <v>#VALUE!</v>
      </c>
      <c r="P16" s="102" t="e">
        <f>'PROPERTY 9'!K84</f>
        <v>#VALUE!</v>
      </c>
      <c r="Q16" s="106"/>
      <c r="R16" s="52"/>
    </row>
    <row r="17" spans="1:18" ht="69" x14ac:dyDescent="0.5">
      <c r="A17" s="14" t="s">
        <v>64</v>
      </c>
      <c r="B17" s="107">
        <v>100</v>
      </c>
      <c r="C17" s="65"/>
      <c r="D17" s="52"/>
      <c r="E17" s="108"/>
      <c r="F17" s="109"/>
      <c r="G17" s="109"/>
      <c r="H17" s="110"/>
      <c r="I17" s="42"/>
      <c r="J17" s="42"/>
      <c r="K17" s="42"/>
      <c r="L17" s="42"/>
      <c r="M17" s="42"/>
      <c r="N17" s="111"/>
      <c r="O17" s="48"/>
      <c r="P17" s="48"/>
      <c r="Q17" s="36"/>
      <c r="R17" s="52"/>
    </row>
    <row r="18" spans="1:18" ht="46" x14ac:dyDescent="0.5">
      <c r="A18" s="14" t="s">
        <v>66</v>
      </c>
      <c r="B18" s="33">
        <v>0.05</v>
      </c>
      <c r="C18" s="65"/>
      <c r="D18" s="52"/>
      <c r="E18" s="36"/>
      <c r="F18" s="109"/>
      <c r="G18" s="109"/>
      <c r="H18" s="110"/>
      <c r="I18" s="42"/>
      <c r="J18" s="112"/>
      <c r="K18" s="42"/>
      <c r="L18" s="42"/>
      <c r="M18" s="42"/>
      <c r="N18" s="48"/>
      <c r="O18" s="48"/>
      <c r="P18" s="48"/>
      <c r="Q18" s="36"/>
      <c r="R18" s="52"/>
    </row>
    <row r="19" spans="1:18" ht="24" x14ac:dyDescent="0.5">
      <c r="A19" s="14" t="s">
        <v>67</v>
      </c>
      <c r="B19" s="17">
        <f>1.5%/12</f>
        <v>1.25E-3</v>
      </c>
      <c r="C19" s="65"/>
      <c r="D19" s="52"/>
      <c r="E19" s="36"/>
      <c r="F19" s="109"/>
      <c r="G19" s="109"/>
      <c r="H19" s="115"/>
      <c r="I19" s="42"/>
      <c r="J19" s="42"/>
      <c r="K19" s="42"/>
      <c r="L19" s="42"/>
      <c r="M19" s="42"/>
      <c r="N19" s="48"/>
      <c r="O19" s="48"/>
      <c r="P19" s="48"/>
      <c r="Q19" s="36"/>
      <c r="R19" s="52"/>
    </row>
    <row r="20" spans="1:18" ht="46" x14ac:dyDescent="0.5">
      <c r="A20" s="14" t="s">
        <v>68</v>
      </c>
      <c r="B20" s="116">
        <f>3.5/(1000*12)</f>
        <v>2.9166666666666669E-4</v>
      </c>
      <c r="C20" s="65"/>
      <c r="D20" s="52"/>
      <c r="E20" s="36"/>
      <c r="F20" s="109"/>
      <c r="G20" s="117"/>
      <c r="H20" s="115"/>
      <c r="I20" s="42"/>
      <c r="J20" s="42"/>
      <c r="K20" s="42"/>
      <c r="L20" s="42"/>
      <c r="M20" s="42"/>
      <c r="N20" s="48"/>
      <c r="O20" s="48"/>
      <c r="P20" s="48"/>
      <c r="Q20" s="36"/>
      <c r="R20" s="52"/>
    </row>
    <row r="21" spans="1:18" ht="24" x14ac:dyDescent="0.5">
      <c r="A21" s="14" t="s">
        <v>71</v>
      </c>
      <c r="B21" s="107">
        <v>0</v>
      </c>
      <c r="C21" s="65"/>
      <c r="D21" s="52"/>
      <c r="E21" s="36"/>
      <c r="F21" s="109"/>
      <c r="G21" s="109"/>
      <c r="H21" s="110"/>
      <c r="I21" s="42"/>
      <c r="J21" s="42"/>
      <c r="K21" s="42"/>
      <c r="L21" s="42"/>
      <c r="M21" s="42"/>
      <c r="N21" s="48"/>
      <c r="O21" s="48"/>
      <c r="P21" s="48"/>
      <c r="Q21" s="36"/>
      <c r="R21" s="52"/>
    </row>
    <row r="22" spans="1:18" ht="24" x14ac:dyDescent="0.5">
      <c r="A22" s="14" t="s">
        <v>72</v>
      </c>
      <c r="B22" s="107">
        <v>0</v>
      </c>
      <c r="C22" s="65"/>
      <c r="D22" s="52"/>
      <c r="E22" s="36"/>
      <c r="F22" s="109"/>
      <c r="G22" s="109"/>
      <c r="H22" s="110"/>
      <c r="I22" s="42"/>
      <c r="J22" s="42"/>
      <c r="K22" s="42"/>
      <c r="L22" s="42"/>
      <c r="M22" s="42"/>
      <c r="N22" s="48"/>
      <c r="O22" s="48"/>
      <c r="P22" s="48"/>
      <c r="Q22" s="36"/>
      <c r="R22" s="52"/>
    </row>
    <row r="23" spans="1:18" ht="24" x14ac:dyDescent="0.5">
      <c r="A23" s="14" t="s">
        <v>73</v>
      </c>
      <c r="B23" s="107">
        <v>0</v>
      </c>
      <c r="C23" s="65"/>
      <c r="D23" s="52"/>
      <c r="E23" s="36"/>
      <c r="F23" s="109"/>
      <c r="G23" s="109"/>
      <c r="H23" s="110"/>
      <c r="I23" s="42"/>
      <c r="J23" s="42"/>
      <c r="K23" s="42"/>
      <c r="L23" s="42"/>
      <c r="M23" s="42"/>
      <c r="N23" s="48"/>
      <c r="O23" s="48"/>
      <c r="P23" s="48"/>
      <c r="Q23" s="36"/>
      <c r="R23" s="52"/>
    </row>
    <row r="24" spans="1:18" ht="24" x14ac:dyDescent="0.5">
      <c r="A24" s="14" t="s">
        <v>74</v>
      </c>
      <c r="B24" s="107">
        <v>0</v>
      </c>
      <c r="C24" s="65"/>
      <c r="D24" s="52"/>
      <c r="E24" s="36"/>
      <c r="F24" s="109"/>
      <c r="G24" s="109"/>
      <c r="H24" s="110"/>
      <c r="I24" s="42"/>
      <c r="J24" s="42"/>
      <c r="K24" s="42"/>
      <c r="L24" s="42"/>
      <c r="M24" s="42"/>
      <c r="N24" s="48"/>
      <c r="O24" s="48"/>
      <c r="P24" s="48"/>
      <c r="Q24" s="36"/>
      <c r="R24" s="52"/>
    </row>
    <row r="25" spans="1:18" ht="23" x14ac:dyDescent="0.5">
      <c r="A25" s="14" t="s">
        <v>75</v>
      </c>
      <c r="B25" s="107">
        <v>0</v>
      </c>
      <c r="C25" s="65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19"/>
    </row>
    <row r="26" spans="1:18" ht="23" x14ac:dyDescent="0.5">
      <c r="A26" s="14" t="s">
        <v>76</v>
      </c>
      <c r="B26" s="107">
        <v>0</v>
      </c>
      <c r="C26" s="65"/>
      <c r="D26" s="11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19"/>
    </row>
    <row r="27" spans="1:18" ht="23" x14ac:dyDescent="0.5">
      <c r="A27" s="14"/>
      <c r="B27" s="121"/>
      <c r="C27" s="65"/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19"/>
    </row>
    <row r="28" spans="1:18" ht="23" x14ac:dyDescent="0.5">
      <c r="A28" s="14"/>
      <c r="B28" s="121"/>
      <c r="C28" s="65"/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19"/>
    </row>
    <row r="29" spans="1:18" ht="23" x14ac:dyDescent="0.5">
      <c r="A29" s="14"/>
      <c r="B29" s="122"/>
      <c r="C29" s="65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19"/>
    </row>
    <row r="30" spans="1:18" ht="12.75" customHeight="1" x14ac:dyDescent="0.5">
      <c r="A30" s="14"/>
      <c r="B30" s="122"/>
      <c r="C30" s="65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19"/>
    </row>
    <row r="31" spans="1:18" ht="12.75" customHeight="1" x14ac:dyDescent="0.5">
      <c r="A31" s="14"/>
      <c r="B31" s="122"/>
      <c r="C31" s="65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19"/>
    </row>
    <row r="32" spans="1:18" ht="12.75" customHeight="1" x14ac:dyDescent="0.5">
      <c r="A32" s="14"/>
      <c r="B32" s="122"/>
      <c r="C32" s="65"/>
      <c r="D32" s="119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19"/>
    </row>
    <row r="33" spans="1:18" ht="12.75" customHeight="1" x14ac:dyDescent="0.5">
      <c r="A33" s="14"/>
      <c r="B33" s="122"/>
      <c r="C33" s="65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19"/>
    </row>
    <row r="34" spans="1:18" ht="12.75" customHeight="1" x14ac:dyDescent="0.5">
      <c r="A34" s="14"/>
      <c r="B34" s="122"/>
      <c r="C34" s="65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19"/>
    </row>
    <row r="35" spans="1:18" ht="12.75" customHeight="1" x14ac:dyDescent="0.5">
      <c r="A35" s="125"/>
      <c r="B35" s="122"/>
      <c r="C35" s="65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19"/>
    </row>
    <row r="36" spans="1:18" ht="12.75" customHeight="1" x14ac:dyDescent="0.5">
      <c r="A36" s="125"/>
      <c r="B36" s="122"/>
      <c r="C36" s="65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19"/>
    </row>
    <row r="37" spans="1:18" ht="12.75" customHeight="1" x14ac:dyDescent="0.5">
      <c r="A37" s="125"/>
      <c r="B37" s="122"/>
      <c r="C37" s="65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19"/>
    </row>
    <row r="38" spans="1:18" ht="12.75" customHeight="1" x14ac:dyDescent="0.5">
      <c r="A38" s="125"/>
      <c r="B38" s="122"/>
      <c r="C38" s="65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19"/>
    </row>
    <row r="39" spans="1:18" ht="12.75" customHeight="1" x14ac:dyDescent="0.5">
      <c r="A39" s="125"/>
      <c r="B39" s="122"/>
      <c r="C39" s="65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19"/>
    </row>
    <row r="40" spans="1:18" ht="12.75" customHeight="1" x14ac:dyDescent="0.5">
      <c r="A40" s="125"/>
      <c r="B40" s="122"/>
      <c r="C40" s="122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19"/>
    </row>
    <row r="41" spans="1:18" ht="12.75" customHeight="1" x14ac:dyDescent="0.5">
      <c r="A41" s="125"/>
      <c r="B41" s="122"/>
      <c r="C41" s="122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19"/>
    </row>
    <row r="42" spans="1:18" ht="12.75" customHeight="1" x14ac:dyDescent="0.5">
      <c r="A42" s="125"/>
      <c r="B42" s="122"/>
      <c r="C42" s="122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19"/>
    </row>
    <row r="43" spans="1:18" ht="12.75" customHeight="1" x14ac:dyDescent="0.5">
      <c r="A43" s="125"/>
      <c r="B43" s="122"/>
      <c r="C43" s="122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19"/>
    </row>
    <row r="44" spans="1:18" ht="12.75" customHeight="1" x14ac:dyDescent="0.5">
      <c r="A44" s="125"/>
      <c r="B44" s="122"/>
      <c r="C44" s="122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19"/>
    </row>
    <row r="45" spans="1:18" ht="12.75" customHeight="1" x14ac:dyDescent="0.5">
      <c r="A45" s="125"/>
      <c r="B45" s="122"/>
      <c r="C45" s="122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19"/>
    </row>
    <row r="46" spans="1:18" ht="12.75" customHeight="1" x14ac:dyDescent="0.5">
      <c r="A46" s="125"/>
      <c r="B46" s="122"/>
      <c r="C46" s="122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19"/>
    </row>
    <row r="47" spans="1:18" ht="12.75" customHeight="1" x14ac:dyDescent="0.5">
      <c r="A47" s="125"/>
      <c r="B47" s="122"/>
      <c r="C47" s="122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9"/>
    </row>
    <row r="48" spans="1:18" ht="12.75" customHeight="1" x14ac:dyDescent="0.5">
      <c r="A48" s="125"/>
      <c r="B48" s="122"/>
      <c r="C48" s="122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19"/>
    </row>
    <row r="49" spans="1:18" ht="12.75" customHeight="1" x14ac:dyDescent="0.5">
      <c r="A49" s="125"/>
      <c r="B49" s="122"/>
      <c r="C49" s="122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19"/>
    </row>
    <row r="50" spans="1:18" ht="12.75" customHeight="1" x14ac:dyDescent="0.5">
      <c r="A50" s="125"/>
      <c r="B50" s="122"/>
      <c r="C50" s="122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19"/>
    </row>
    <row r="51" spans="1:18" ht="12.75" customHeight="1" x14ac:dyDescent="0.5">
      <c r="A51" s="125"/>
      <c r="B51" s="122"/>
      <c r="C51" s="122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19"/>
    </row>
    <row r="52" spans="1:18" ht="12.75" customHeight="1" x14ac:dyDescent="0.5">
      <c r="A52" s="125"/>
      <c r="B52" s="122"/>
      <c r="C52" s="122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19"/>
    </row>
    <row r="53" spans="1:18" ht="12.75" customHeight="1" x14ac:dyDescent="0.5">
      <c r="A53" s="125"/>
      <c r="B53" s="122"/>
      <c r="C53" s="122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19"/>
    </row>
    <row r="54" spans="1:18" ht="12.75" customHeight="1" x14ac:dyDescent="0.5">
      <c r="A54" s="125"/>
      <c r="B54" s="122"/>
      <c r="C54" s="122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19"/>
    </row>
    <row r="55" spans="1:18" ht="12.75" customHeight="1" x14ac:dyDescent="0.5">
      <c r="A55" s="125"/>
      <c r="B55" s="122"/>
      <c r="C55" s="122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19"/>
    </row>
    <row r="56" spans="1:18" ht="12.75" customHeight="1" x14ac:dyDescent="0.5">
      <c r="A56" s="125"/>
      <c r="B56" s="122"/>
      <c r="C56" s="122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19"/>
    </row>
    <row r="57" spans="1:18" ht="12.75" customHeight="1" x14ac:dyDescent="0.5">
      <c r="A57" s="125"/>
      <c r="B57" s="122"/>
      <c r="C57" s="122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19"/>
    </row>
    <row r="58" spans="1:18" ht="12.75" customHeight="1" x14ac:dyDescent="0.5">
      <c r="A58" s="125"/>
      <c r="B58" s="122"/>
      <c r="C58" s="122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19"/>
    </row>
    <row r="59" spans="1:18" ht="12.75" customHeight="1" x14ac:dyDescent="0.5">
      <c r="A59" s="125"/>
      <c r="B59" s="122"/>
      <c r="C59" s="122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19"/>
    </row>
    <row r="60" spans="1:18" ht="12.75" customHeight="1" x14ac:dyDescent="0.5">
      <c r="A60" s="125"/>
      <c r="B60" s="122"/>
      <c r="C60" s="12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19"/>
    </row>
    <row r="61" spans="1:18" ht="12.75" customHeight="1" x14ac:dyDescent="0.5">
      <c r="A61" s="125"/>
      <c r="B61" s="122"/>
      <c r="C61" s="122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19"/>
    </row>
    <row r="62" spans="1:18" ht="12.75" customHeight="1" x14ac:dyDescent="0.5">
      <c r="A62" s="125"/>
      <c r="B62" s="122"/>
      <c r="C62" s="122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19"/>
    </row>
    <row r="63" spans="1:18" ht="12.75" customHeight="1" x14ac:dyDescent="0.5">
      <c r="A63" s="125"/>
      <c r="B63" s="122"/>
      <c r="C63" s="122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19"/>
    </row>
    <row r="64" spans="1:18" ht="12.75" customHeight="1" x14ac:dyDescent="0.5">
      <c r="A64" s="125"/>
      <c r="B64" s="122"/>
      <c r="C64" s="122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19"/>
    </row>
    <row r="65" spans="1:18" ht="12.75" customHeight="1" x14ac:dyDescent="0.5">
      <c r="A65" s="125"/>
      <c r="B65" s="122"/>
      <c r="C65" s="122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19"/>
    </row>
    <row r="66" spans="1:18" ht="12.75" customHeight="1" x14ac:dyDescent="0.5">
      <c r="A66" s="125"/>
      <c r="B66" s="122"/>
      <c r="C66" s="122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19"/>
    </row>
    <row r="67" spans="1:18" ht="12.75" customHeight="1" x14ac:dyDescent="0.5">
      <c r="A67" s="125"/>
      <c r="B67" s="122"/>
      <c r="C67" s="122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19"/>
    </row>
    <row r="68" spans="1:18" ht="12.75" customHeight="1" x14ac:dyDescent="0.5">
      <c r="A68" s="125"/>
      <c r="B68" s="122"/>
      <c r="C68" s="122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19"/>
    </row>
    <row r="69" spans="1:18" ht="12.75" customHeight="1" x14ac:dyDescent="0.5">
      <c r="A69" s="125"/>
      <c r="B69" s="122"/>
      <c r="C69" s="122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19"/>
    </row>
    <row r="70" spans="1:18" ht="12.75" customHeight="1" x14ac:dyDescent="0.5">
      <c r="A70" s="125"/>
      <c r="B70" s="122"/>
      <c r="C70" s="122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19"/>
    </row>
    <row r="71" spans="1:18" ht="12.75" customHeight="1" x14ac:dyDescent="0.5">
      <c r="A71" s="125"/>
      <c r="B71" s="122"/>
      <c r="C71" s="122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19"/>
    </row>
    <row r="72" spans="1:18" ht="12.75" customHeight="1" x14ac:dyDescent="0.5">
      <c r="A72" s="125"/>
      <c r="B72" s="122"/>
      <c r="C72" s="122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19"/>
    </row>
    <row r="73" spans="1:18" ht="12.75" customHeight="1" x14ac:dyDescent="0.5">
      <c r="A73" s="125"/>
      <c r="B73" s="122"/>
      <c r="C73" s="122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19"/>
    </row>
    <row r="74" spans="1:18" ht="12.75" customHeight="1" x14ac:dyDescent="0.5">
      <c r="A74" s="125"/>
      <c r="B74" s="122"/>
      <c r="C74" s="122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19"/>
    </row>
    <row r="75" spans="1:18" ht="12.75" customHeight="1" x14ac:dyDescent="0.5">
      <c r="A75" s="125"/>
      <c r="B75" s="122"/>
      <c r="C75" s="122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19"/>
    </row>
    <row r="76" spans="1:18" ht="12.75" customHeight="1" x14ac:dyDescent="0.5">
      <c r="A76" s="125"/>
      <c r="B76" s="122"/>
      <c r="C76" s="122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19"/>
    </row>
    <row r="77" spans="1:18" ht="12.75" customHeight="1" x14ac:dyDescent="0.5">
      <c r="A77" s="125"/>
      <c r="B77" s="122"/>
      <c r="C77" s="122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19"/>
    </row>
    <row r="78" spans="1:18" ht="12.75" customHeight="1" x14ac:dyDescent="0.5">
      <c r="A78" s="125"/>
      <c r="B78" s="122"/>
      <c r="C78" s="122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19"/>
    </row>
    <row r="79" spans="1:18" ht="12.75" customHeight="1" x14ac:dyDescent="0.5">
      <c r="A79" s="125"/>
      <c r="B79" s="122"/>
      <c r="C79" s="122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19"/>
    </row>
    <row r="80" spans="1:18" ht="12.75" customHeight="1" x14ac:dyDescent="0.5">
      <c r="A80" s="125"/>
      <c r="B80" s="122"/>
      <c r="C80" s="122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19"/>
    </row>
    <row r="81" spans="1:18" ht="12.75" customHeight="1" x14ac:dyDescent="0.5">
      <c r="A81" s="125"/>
      <c r="B81" s="122"/>
      <c r="C81" s="122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19"/>
    </row>
    <row r="82" spans="1:18" ht="12.75" customHeight="1" x14ac:dyDescent="0.5">
      <c r="A82" s="125"/>
      <c r="B82" s="122"/>
      <c r="C82" s="122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19"/>
    </row>
    <row r="83" spans="1:18" ht="12.75" customHeight="1" x14ac:dyDescent="0.5">
      <c r="A83" s="125"/>
      <c r="B83" s="122"/>
      <c r="C83" s="122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19"/>
    </row>
    <row r="84" spans="1:18" ht="12.75" customHeight="1" x14ac:dyDescent="0.5">
      <c r="A84" s="125"/>
      <c r="B84" s="122"/>
      <c r="C84" s="122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19"/>
    </row>
    <row r="85" spans="1:18" ht="12.75" customHeight="1" x14ac:dyDescent="0.5">
      <c r="A85" s="125"/>
      <c r="B85" s="122"/>
      <c r="C85" s="122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19"/>
    </row>
    <row r="86" spans="1:18" ht="12.75" customHeight="1" x14ac:dyDescent="0.5">
      <c r="A86" s="125"/>
      <c r="B86" s="122"/>
      <c r="C86" s="122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19"/>
    </row>
    <row r="87" spans="1:18" ht="12.75" customHeight="1" x14ac:dyDescent="0.5">
      <c r="A87" s="125"/>
      <c r="B87" s="122"/>
      <c r="C87" s="122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19"/>
    </row>
    <row r="88" spans="1:18" ht="12.75" customHeight="1" x14ac:dyDescent="0.5">
      <c r="A88" s="125"/>
      <c r="B88" s="122"/>
      <c r="C88" s="122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19"/>
    </row>
    <row r="89" spans="1:18" ht="12.75" customHeight="1" x14ac:dyDescent="0.5">
      <c r="A89" s="125"/>
      <c r="B89" s="122"/>
      <c r="C89" s="122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19"/>
    </row>
    <row r="90" spans="1:18" ht="12.75" customHeight="1" x14ac:dyDescent="0.5">
      <c r="A90" s="125"/>
      <c r="B90" s="122"/>
      <c r="C90" s="122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19"/>
    </row>
    <row r="91" spans="1:18" ht="12.75" customHeight="1" x14ac:dyDescent="0.5">
      <c r="A91" s="125"/>
      <c r="B91" s="122"/>
      <c r="C91" s="122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19"/>
    </row>
    <row r="92" spans="1:18" ht="12.75" customHeight="1" x14ac:dyDescent="0.5">
      <c r="A92" s="125"/>
      <c r="B92" s="122"/>
      <c r="C92" s="122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19"/>
    </row>
    <row r="93" spans="1:18" ht="12.75" customHeight="1" x14ac:dyDescent="0.5">
      <c r="A93" s="125"/>
      <c r="B93" s="122"/>
      <c r="C93" s="122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19"/>
    </row>
    <row r="94" spans="1:18" ht="12.75" customHeight="1" x14ac:dyDescent="0.5">
      <c r="A94" s="125"/>
      <c r="B94" s="122"/>
      <c r="C94" s="122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19"/>
    </row>
    <row r="95" spans="1:18" ht="12.75" customHeight="1" x14ac:dyDescent="0.5">
      <c r="A95" s="125"/>
      <c r="B95" s="122"/>
      <c r="C95" s="122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19"/>
    </row>
    <row r="96" spans="1:18" ht="12.75" customHeight="1" x14ac:dyDescent="0.5">
      <c r="A96" s="125"/>
      <c r="B96" s="122"/>
      <c r="C96" s="122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19"/>
    </row>
    <row r="97" spans="1:18" ht="12.75" customHeight="1" x14ac:dyDescent="0.5">
      <c r="A97" s="125"/>
      <c r="B97" s="122"/>
      <c r="C97" s="122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19"/>
    </row>
    <row r="98" spans="1:18" ht="12.75" customHeight="1" x14ac:dyDescent="0.5">
      <c r="A98" s="125"/>
      <c r="B98" s="122"/>
      <c r="C98" s="122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19"/>
    </row>
    <row r="99" spans="1:18" ht="12.75" customHeight="1" x14ac:dyDescent="0.5">
      <c r="A99" s="125"/>
      <c r="B99" s="122"/>
      <c r="C99" s="122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19"/>
    </row>
    <row r="100" spans="1:18" ht="12.75" customHeight="1" x14ac:dyDescent="0.5">
      <c r="A100" s="125"/>
      <c r="B100" s="122"/>
      <c r="C100" s="122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19"/>
    </row>
    <row r="101" spans="1:18" ht="12.75" customHeight="1" x14ac:dyDescent="0.5">
      <c r="A101" s="125"/>
      <c r="B101" s="122"/>
      <c r="C101" s="122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19"/>
    </row>
    <row r="102" spans="1:18" ht="12.75" customHeight="1" x14ac:dyDescent="0.5">
      <c r="A102" s="125"/>
      <c r="B102" s="122"/>
      <c r="C102" s="122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19"/>
    </row>
    <row r="103" spans="1:18" ht="12.75" customHeight="1" x14ac:dyDescent="0.5">
      <c r="A103" s="125"/>
      <c r="B103" s="122"/>
      <c r="C103" s="122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19"/>
    </row>
    <row r="104" spans="1:18" ht="12.75" customHeight="1" x14ac:dyDescent="0.5">
      <c r="A104" s="125"/>
      <c r="B104" s="122"/>
      <c r="C104" s="122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19"/>
    </row>
    <row r="105" spans="1:18" ht="12.75" customHeight="1" x14ac:dyDescent="0.5">
      <c r="A105" s="125"/>
      <c r="B105" s="122"/>
      <c r="C105" s="122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19"/>
    </row>
    <row r="106" spans="1:18" ht="12.75" customHeight="1" x14ac:dyDescent="0.5">
      <c r="A106" s="125"/>
      <c r="B106" s="122"/>
      <c r="C106" s="122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19"/>
    </row>
    <row r="107" spans="1:18" ht="12.75" customHeight="1" x14ac:dyDescent="0.5">
      <c r="A107" s="125"/>
      <c r="B107" s="122"/>
      <c r="C107" s="122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19"/>
    </row>
    <row r="108" spans="1:18" ht="12.75" customHeight="1" x14ac:dyDescent="0.5">
      <c r="A108" s="125"/>
      <c r="B108" s="122"/>
      <c r="C108" s="122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19"/>
    </row>
    <row r="109" spans="1:18" ht="12.75" customHeight="1" x14ac:dyDescent="0.5">
      <c r="A109" s="125"/>
      <c r="B109" s="122"/>
      <c r="C109" s="122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19"/>
    </row>
    <row r="110" spans="1:18" ht="12.75" customHeight="1" x14ac:dyDescent="0.5">
      <c r="A110" s="125"/>
      <c r="B110" s="122"/>
      <c r="C110" s="122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19"/>
    </row>
    <row r="111" spans="1:18" ht="12.75" customHeight="1" x14ac:dyDescent="0.5">
      <c r="A111" s="125"/>
      <c r="B111" s="122"/>
      <c r="C111" s="122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19"/>
    </row>
    <row r="112" spans="1:18" ht="12.75" customHeight="1" x14ac:dyDescent="0.5">
      <c r="A112" s="125"/>
      <c r="B112" s="122"/>
      <c r="C112" s="122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19"/>
    </row>
    <row r="113" spans="1:18" ht="12.75" customHeight="1" x14ac:dyDescent="0.5">
      <c r="A113" s="125"/>
      <c r="B113" s="122"/>
      <c r="C113" s="122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19"/>
    </row>
    <row r="114" spans="1:18" ht="12.75" customHeight="1" x14ac:dyDescent="0.5">
      <c r="A114" s="125"/>
      <c r="B114" s="122"/>
      <c r="C114" s="122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19"/>
    </row>
    <row r="115" spans="1:18" ht="12.75" customHeight="1" x14ac:dyDescent="0.5">
      <c r="A115" s="125"/>
      <c r="B115" s="122"/>
      <c r="C115" s="122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19"/>
    </row>
    <row r="116" spans="1:18" ht="12.75" customHeight="1" x14ac:dyDescent="0.5">
      <c r="A116" s="125"/>
      <c r="B116" s="122"/>
      <c r="C116" s="122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19"/>
    </row>
    <row r="117" spans="1:18" ht="12.75" customHeight="1" x14ac:dyDescent="0.5">
      <c r="A117" s="125"/>
      <c r="B117" s="122"/>
      <c r="C117" s="122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19"/>
    </row>
    <row r="118" spans="1:18" ht="12.75" customHeight="1" x14ac:dyDescent="0.5">
      <c r="A118" s="125"/>
      <c r="B118" s="122"/>
      <c r="C118" s="122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19"/>
    </row>
    <row r="119" spans="1:18" ht="12.75" customHeight="1" x14ac:dyDescent="0.5">
      <c r="A119" s="125"/>
      <c r="B119" s="122"/>
      <c r="C119" s="122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19"/>
    </row>
    <row r="120" spans="1:18" ht="12.75" customHeight="1" x14ac:dyDescent="0.5">
      <c r="A120" s="125"/>
      <c r="B120" s="122"/>
      <c r="C120" s="122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19"/>
    </row>
    <row r="121" spans="1:18" ht="12.75" customHeight="1" x14ac:dyDescent="0.5">
      <c r="A121" s="125"/>
      <c r="B121" s="122"/>
      <c r="C121" s="122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19"/>
    </row>
    <row r="122" spans="1:18" ht="12.75" customHeight="1" x14ac:dyDescent="0.5">
      <c r="A122" s="125"/>
      <c r="B122" s="122"/>
      <c r="C122" s="122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19"/>
    </row>
    <row r="123" spans="1:18" ht="12.75" customHeight="1" x14ac:dyDescent="0.5">
      <c r="A123" s="125"/>
      <c r="B123" s="122"/>
      <c r="C123" s="122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19"/>
    </row>
    <row r="124" spans="1:18" ht="12.75" customHeight="1" x14ac:dyDescent="0.5">
      <c r="A124" s="125"/>
      <c r="B124" s="122"/>
      <c r="C124" s="122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19"/>
    </row>
    <row r="125" spans="1:18" ht="12.75" customHeight="1" x14ac:dyDescent="0.5">
      <c r="A125" s="125"/>
      <c r="B125" s="122"/>
      <c r="C125" s="122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19"/>
    </row>
    <row r="126" spans="1:18" ht="12.75" customHeight="1" x14ac:dyDescent="0.5">
      <c r="A126" s="125"/>
      <c r="B126" s="122"/>
      <c r="C126" s="122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19"/>
    </row>
    <row r="127" spans="1:18" ht="12.75" customHeight="1" x14ac:dyDescent="0.5">
      <c r="A127" s="125"/>
      <c r="B127" s="122"/>
      <c r="C127" s="122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19"/>
    </row>
    <row r="128" spans="1:18" ht="12.75" customHeight="1" x14ac:dyDescent="0.5">
      <c r="A128" s="125"/>
      <c r="B128" s="122"/>
      <c r="C128" s="122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19"/>
    </row>
    <row r="129" spans="1:18" ht="12.75" customHeight="1" x14ac:dyDescent="0.5">
      <c r="A129" s="125"/>
      <c r="B129" s="122"/>
      <c r="C129" s="122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19"/>
    </row>
    <row r="130" spans="1:18" ht="12.75" customHeight="1" x14ac:dyDescent="0.5">
      <c r="A130" s="125"/>
      <c r="B130" s="122"/>
      <c r="C130" s="122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19"/>
    </row>
    <row r="131" spans="1:18" ht="12.75" customHeight="1" x14ac:dyDescent="0.5">
      <c r="A131" s="125"/>
      <c r="B131" s="122"/>
      <c r="C131" s="122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19"/>
    </row>
    <row r="132" spans="1:18" ht="12.75" customHeight="1" x14ac:dyDescent="0.5">
      <c r="A132" s="125"/>
      <c r="B132" s="122"/>
      <c r="C132" s="122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19"/>
    </row>
    <row r="133" spans="1:18" ht="12.75" customHeight="1" x14ac:dyDescent="0.5">
      <c r="A133" s="125"/>
      <c r="B133" s="122"/>
      <c r="C133" s="122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19"/>
    </row>
    <row r="134" spans="1:18" ht="12.75" customHeight="1" x14ac:dyDescent="0.5">
      <c r="A134" s="125"/>
      <c r="B134" s="122"/>
      <c r="C134" s="122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19"/>
    </row>
    <row r="135" spans="1:18" ht="12.75" customHeight="1" x14ac:dyDescent="0.5">
      <c r="A135" s="125"/>
      <c r="B135" s="122"/>
      <c r="C135" s="12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19"/>
    </row>
    <row r="136" spans="1:18" ht="12.75" customHeight="1" x14ac:dyDescent="0.5">
      <c r="A136" s="125"/>
      <c r="B136" s="122"/>
      <c r="C136" s="12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19"/>
    </row>
    <row r="137" spans="1:18" ht="12.75" customHeight="1" x14ac:dyDescent="0.5">
      <c r="A137" s="125"/>
      <c r="B137" s="122"/>
      <c r="C137" s="12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19"/>
    </row>
    <row r="138" spans="1:18" ht="12.75" customHeight="1" x14ac:dyDescent="0.5">
      <c r="A138" s="125"/>
      <c r="B138" s="122"/>
      <c r="C138" s="122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19"/>
    </row>
    <row r="139" spans="1:18" ht="12.75" customHeight="1" x14ac:dyDescent="0.5">
      <c r="A139" s="125"/>
      <c r="B139" s="122"/>
      <c r="C139" s="122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19"/>
    </row>
    <row r="140" spans="1:18" ht="12.75" customHeight="1" x14ac:dyDescent="0.5">
      <c r="A140" s="125"/>
      <c r="B140" s="122"/>
      <c r="C140" s="122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19"/>
    </row>
    <row r="141" spans="1:18" ht="12.75" customHeight="1" x14ac:dyDescent="0.5">
      <c r="A141" s="125"/>
      <c r="B141" s="122"/>
      <c r="C141" s="122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19"/>
    </row>
    <row r="142" spans="1:18" ht="12.75" customHeight="1" x14ac:dyDescent="0.5">
      <c r="A142" s="125"/>
      <c r="B142" s="122"/>
      <c r="C142" s="122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19"/>
    </row>
    <row r="143" spans="1:18" ht="12.75" customHeight="1" x14ac:dyDescent="0.5">
      <c r="A143" s="125"/>
      <c r="B143" s="122"/>
      <c r="C143" s="122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19"/>
    </row>
    <row r="144" spans="1:18" ht="12.75" customHeight="1" x14ac:dyDescent="0.5">
      <c r="A144" s="125"/>
      <c r="B144" s="122"/>
      <c r="C144" s="122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19"/>
    </row>
    <row r="145" spans="1:18" ht="12.75" customHeight="1" x14ac:dyDescent="0.5">
      <c r="A145" s="125"/>
      <c r="B145" s="122"/>
      <c r="C145" s="122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19"/>
    </row>
    <row r="146" spans="1:18" ht="12.75" customHeight="1" x14ac:dyDescent="0.5">
      <c r="A146" s="125"/>
      <c r="B146" s="122"/>
      <c r="C146" s="122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19"/>
    </row>
    <row r="147" spans="1:18" ht="12.75" customHeight="1" x14ac:dyDescent="0.5">
      <c r="A147" s="125"/>
      <c r="B147" s="122"/>
      <c r="C147" s="122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19"/>
    </row>
    <row r="148" spans="1:18" ht="12.75" customHeight="1" x14ac:dyDescent="0.5">
      <c r="A148" s="125"/>
      <c r="B148" s="122"/>
      <c r="C148" s="122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19"/>
    </row>
    <row r="149" spans="1:18" ht="12.75" customHeight="1" x14ac:dyDescent="0.5">
      <c r="A149" s="125"/>
      <c r="B149" s="122"/>
      <c r="C149" s="122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19"/>
    </row>
    <row r="150" spans="1:18" ht="12.75" customHeight="1" x14ac:dyDescent="0.5">
      <c r="A150" s="125"/>
      <c r="B150" s="122"/>
      <c r="C150" s="122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19"/>
    </row>
    <row r="151" spans="1:18" ht="12.75" customHeight="1" x14ac:dyDescent="0.5">
      <c r="A151" s="125"/>
      <c r="B151" s="122"/>
      <c r="C151" s="122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19"/>
    </row>
    <row r="152" spans="1:18" ht="12.75" customHeight="1" x14ac:dyDescent="0.5">
      <c r="A152" s="125"/>
      <c r="B152" s="122"/>
      <c r="C152" s="122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19"/>
    </row>
    <row r="153" spans="1:18" ht="12.75" customHeight="1" x14ac:dyDescent="0.5">
      <c r="A153" s="125"/>
      <c r="B153" s="122"/>
      <c r="C153" s="122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19"/>
    </row>
    <row r="154" spans="1:18" ht="12.75" customHeight="1" x14ac:dyDescent="0.5">
      <c r="A154" s="125"/>
      <c r="B154" s="122"/>
      <c r="C154" s="122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19"/>
    </row>
    <row r="155" spans="1:18" ht="12.75" customHeight="1" x14ac:dyDescent="0.5">
      <c r="A155" s="125"/>
      <c r="B155" s="122"/>
      <c r="C155" s="122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19"/>
    </row>
    <row r="156" spans="1:18" ht="12.75" customHeight="1" x14ac:dyDescent="0.5">
      <c r="A156" s="125"/>
      <c r="B156" s="122"/>
      <c r="C156" s="122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19"/>
    </row>
    <row r="157" spans="1:18" ht="12.75" customHeight="1" x14ac:dyDescent="0.5">
      <c r="A157" s="125"/>
      <c r="B157" s="122"/>
      <c r="C157" s="122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19"/>
    </row>
    <row r="158" spans="1:18" ht="12.75" customHeight="1" x14ac:dyDescent="0.5">
      <c r="A158" s="125"/>
      <c r="B158" s="122"/>
      <c r="C158" s="122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19"/>
    </row>
    <row r="159" spans="1:18" ht="12.75" customHeight="1" x14ac:dyDescent="0.5">
      <c r="A159" s="125"/>
      <c r="B159" s="122"/>
      <c r="C159" s="122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19"/>
    </row>
    <row r="160" spans="1:18" ht="12.75" customHeight="1" x14ac:dyDescent="0.5">
      <c r="A160" s="125"/>
      <c r="B160" s="122"/>
      <c r="C160" s="122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19"/>
    </row>
    <row r="161" spans="1:18" ht="12.75" customHeight="1" x14ac:dyDescent="0.5">
      <c r="A161" s="125"/>
      <c r="B161" s="122"/>
      <c r="C161" s="122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19"/>
    </row>
    <row r="162" spans="1:18" ht="12.75" customHeight="1" x14ac:dyDescent="0.5">
      <c r="A162" s="125"/>
      <c r="B162" s="122"/>
      <c r="C162" s="122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19"/>
    </row>
    <row r="163" spans="1:18" ht="12.75" customHeight="1" x14ac:dyDescent="0.5">
      <c r="A163" s="125"/>
      <c r="B163" s="122"/>
      <c r="C163" s="122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19"/>
    </row>
    <row r="164" spans="1:18" ht="12.75" customHeight="1" x14ac:dyDescent="0.5">
      <c r="A164" s="125"/>
      <c r="B164" s="122"/>
      <c r="C164" s="122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19"/>
    </row>
    <row r="165" spans="1:18" ht="12.75" customHeight="1" x14ac:dyDescent="0.5">
      <c r="A165" s="125"/>
      <c r="B165" s="122"/>
      <c r="C165" s="122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19"/>
    </row>
    <row r="166" spans="1:18" ht="12.75" customHeight="1" x14ac:dyDescent="0.5">
      <c r="A166" s="125"/>
      <c r="B166" s="122"/>
      <c r="C166" s="122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19"/>
    </row>
    <row r="167" spans="1:18" ht="12.75" customHeight="1" x14ac:dyDescent="0.5">
      <c r="A167" s="125"/>
      <c r="B167" s="122"/>
      <c r="C167" s="122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19"/>
    </row>
    <row r="168" spans="1:18" ht="12.75" customHeight="1" x14ac:dyDescent="0.5">
      <c r="A168" s="125"/>
      <c r="B168" s="122"/>
      <c r="C168" s="122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19"/>
    </row>
    <row r="169" spans="1:18" ht="12.75" customHeight="1" x14ac:dyDescent="0.5">
      <c r="A169" s="125"/>
      <c r="B169" s="122"/>
      <c r="C169" s="122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19"/>
    </row>
    <row r="170" spans="1:18" ht="12.75" customHeight="1" x14ac:dyDescent="0.5">
      <c r="A170" s="125"/>
      <c r="B170" s="122"/>
      <c r="C170" s="122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19"/>
    </row>
    <row r="171" spans="1:18" ht="12.75" customHeight="1" x14ac:dyDescent="0.5">
      <c r="A171" s="125"/>
      <c r="B171" s="122"/>
      <c r="C171" s="122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19"/>
    </row>
    <row r="172" spans="1:18" ht="12.75" customHeight="1" x14ac:dyDescent="0.5">
      <c r="A172" s="125"/>
      <c r="B172" s="122"/>
      <c r="C172" s="122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19"/>
    </row>
    <row r="173" spans="1:18" ht="12.75" customHeight="1" x14ac:dyDescent="0.5">
      <c r="A173" s="125"/>
      <c r="B173" s="122"/>
      <c r="C173" s="122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19"/>
    </row>
    <row r="174" spans="1:18" ht="12.75" customHeight="1" x14ac:dyDescent="0.5">
      <c r="A174" s="125"/>
      <c r="B174" s="122"/>
      <c r="C174" s="122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19"/>
    </row>
    <row r="175" spans="1:18" ht="12.75" customHeight="1" x14ac:dyDescent="0.5">
      <c r="A175" s="125"/>
      <c r="B175" s="122"/>
      <c r="C175" s="122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19"/>
    </row>
    <row r="176" spans="1:18" ht="12.75" customHeight="1" x14ac:dyDescent="0.5">
      <c r="A176" s="125"/>
      <c r="B176" s="122"/>
      <c r="C176" s="122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19"/>
    </row>
    <row r="177" spans="1:18" ht="12.75" customHeight="1" x14ac:dyDescent="0.5">
      <c r="A177" s="125"/>
      <c r="B177" s="122"/>
      <c r="C177" s="122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19"/>
    </row>
    <row r="178" spans="1:18" ht="12.75" customHeight="1" x14ac:dyDescent="0.5">
      <c r="A178" s="125"/>
      <c r="B178" s="122"/>
      <c r="C178" s="122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19"/>
    </row>
    <row r="179" spans="1:18" ht="12.75" customHeight="1" x14ac:dyDescent="0.5">
      <c r="A179" s="125"/>
      <c r="B179" s="122"/>
      <c r="C179" s="122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19"/>
    </row>
    <row r="180" spans="1:18" ht="12.75" customHeight="1" x14ac:dyDescent="0.5">
      <c r="A180" s="125"/>
      <c r="B180" s="122"/>
      <c r="C180" s="122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19"/>
    </row>
    <row r="181" spans="1:18" ht="12.75" customHeight="1" x14ac:dyDescent="0.5">
      <c r="A181" s="125"/>
      <c r="B181" s="122"/>
      <c r="C181" s="122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19"/>
    </row>
    <row r="182" spans="1:18" ht="12.75" customHeight="1" x14ac:dyDescent="0.5">
      <c r="A182" s="125"/>
      <c r="B182" s="122"/>
      <c r="C182" s="122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19"/>
    </row>
    <row r="183" spans="1:18" ht="12.75" customHeight="1" x14ac:dyDescent="0.5">
      <c r="A183" s="125"/>
      <c r="B183" s="122"/>
      <c r="C183" s="122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19"/>
    </row>
    <row r="184" spans="1:18" ht="12.75" customHeight="1" x14ac:dyDescent="0.5">
      <c r="A184" s="125"/>
      <c r="B184" s="122"/>
      <c r="C184" s="122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19"/>
    </row>
    <row r="185" spans="1:18" ht="12.75" customHeight="1" x14ac:dyDescent="0.5">
      <c r="A185" s="125"/>
      <c r="B185" s="122"/>
      <c r="C185" s="122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19"/>
    </row>
    <row r="186" spans="1:18" ht="12.75" customHeight="1" x14ac:dyDescent="0.5">
      <c r="A186" s="125"/>
      <c r="B186" s="122"/>
      <c r="C186" s="122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19"/>
    </row>
    <row r="187" spans="1:18" ht="12.75" customHeight="1" x14ac:dyDescent="0.5">
      <c r="A187" s="125"/>
      <c r="B187" s="122"/>
      <c r="C187" s="122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19"/>
    </row>
    <row r="188" spans="1:18" ht="12.75" customHeight="1" x14ac:dyDescent="0.5">
      <c r="A188" s="125"/>
      <c r="B188" s="122"/>
      <c r="C188" s="122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19"/>
    </row>
    <row r="189" spans="1:18" ht="12.75" customHeight="1" x14ac:dyDescent="0.5">
      <c r="A189" s="125"/>
      <c r="B189" s="122"/>
      <c r="C189" s="122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19"/>
    </row>
    <row r="190" spans="1:18" ht="12.75" customHeight="1" x14ac:dyDescent="0.5">
      <c r="A190" s="125"/>
      <c r="B190" s="122"/>
      <c r="C190" s="122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19"/>
    </row>
    <row r="191" spans="1:18" ht="12.75" customHeight="1" x14ac:dyDescent="0.5">
      <c r="A191" s="125"/>
      <c r="B191" s="122"/>
      <c r="C191" s="122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19"/>
    </row>
    <row r="192" spans="1:18" ht="12.75" customHeight="1" x14ac:dyDescent="0.5">
      <c r="A192" s="125"/>
      <c r="B192" s="122"/>
      <c r="C192" s="122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19"/>
    </row>
    <row r="193" spans="1:18" ht="12.75" customHeight="1" x14ac:dyDescent="0.5">
      <c r="A193" s="125"/>
      <c r="B193" s="122"/>
      <c r="C193" s="122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19"/>
    </row>
    <row r="194" spans="1:18" ht="12.75" customHeight="1" x14ac:dyDescent="0.5">
      <c r="A194" s="125"/>
      <c r="B194" s="122"/>
      <c r="C194" s="122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19"/>
    </row>
    <row r="195" spans="1:18" ht="12.75" customHeight="1" x14ac:dyDescent="0.5">
      <c r="A195" s="125"/>
      <c r="B195" s="122"/>
      <c r="C195" s="122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19"/>
    </row>
    <row r="196" spans="1:18" ht="12.75" customHeight="1" x14ac:dyDescent="0.5">
      <c r="A196" s="125"/>
      <c r="B196" s="122"/>
      <c r="C196" s="122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19"/>
    </row>
    <row r="197" spans="1:18" ht="12.75" customHeight="1" x14ac:dyDescent="0.5">
      <c r="A197" s="125"/>
      <c r="B197" s="122"/>
      <c r="C197" s="122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19"/>
    </row>
    <row r="198" spans="1:18" ht="12.75" customHeight="1" x14ac:dyDescent="0.5">
      <c r="A198" s="125"/>
      <c r="B198" s="122"/>
      <c r="C198" s="122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19"/>
    </row>
    <row r="199" spans="1:18" ht="12.75" customHeight="1" x14ac:dyDescent="0.5">
      <c r="A199" s="125"/>
      <c r="B199" s="122"/>
      <c r="C199" s="122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19"/>
    </row>
    <row r="200" spans="1:18" ht="12.75" customHeight="1" x14ac:dyDescent="0.5">
      <c r="A200" s="125"/>
      <c r="B200" s="122"/>
      <c r="C200" s="122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19"/>
    </row>
    <row r="201" spans="1:18" ht="12.75" customHeight="1" x14ac:dyDescent="0.5">
      <c r="A201" s="125"/>
      <c r="B201" s="122"/>
      <c r="C201" s="122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19"/>
    </row>
    <row r="202" spans="1:18" ht="12.75" customHeight="1" x14ac:dyDescent="0.5">
      <c r="A202" s="125"/>
      <c r="B202" s="122"/>
      <c r="C202" s="122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19"/>
    </row>
    <row r="203" spans="1:18" ht="12.75" customHeight="1" x14ac:dyDescent="0.5">
      <c r="A203" s="125"/>
      <c r="B203" s="122"/>
      <c r="C203" s="122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19"/>
    </row>
    <row r="204" spans="1:18" ht="12.75" customHeight="1" x14ac:dyDescent="0.5">
      <c r="A204" s="125"/>
      <c r="B204" s="122"/>
      <c r="C204" s="122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19"/>
    </row>
    <row r="205" spans="1:18" ht="12.75" customHeight="1" x14ac:dyDescent="0.5">
      <c r="A205" s="125"/>
      <c r="B205" s="122"/>
      <c r="C205" s="122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19"/>
    </row>
    <row r="206" spans="1:18" ht="12.75" customHeight="1" x14ac:dyDescent="0.5">
      <c r="A206" s="125"/>
      <c r="B206" s="122"/>
      <c r="C206" s="122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19"/>
    </row>
    <row r="207" spans="1:18" ht="12.75" customHeight="1" x14ac:dyDescent="0.5">
      <c r="A207" s="125"/>
      <c r="B207" s="122"/>
      <c r="C207" s="122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19"/>
    </row>
    <row r="208" spans="1:18" ht="12.75" customHeight="1" x14ac:dyDescent="0.5">
      <c r="A208" s="125"/>
      <c r="B208" s="122"/>
      <c r="C208" s="122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19"/>
    </row>
    <row r="209" spans="1:18" ht="12.75" customHeight="1" x14ac:dyDescent="0.5">
      <c r="A209" s="125"/>
      <c r="B209" s="122"/>
      <c r="C209" s="122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19"/>
    </row>
    <row r="210" spans="1:18" ht="12.75" customHeight="1" x14ac:dyDescent="0.5">
      <c r="A210" s="125"/>
      <c r="B210" s="122"/>
      <c r="C210" s="122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19"/>
    </row>
    <row r="211" spans="1:18" ht="12.75" customHeight="1" x14ac:dyDescent="0.5">
      <c r="A211" s="125"/>
      <c r="B211" s="122"/>
      <c r="C211" s="122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19"/>
    </row>
    <row r="212" spans="1:18" ht="12.75" customHeight="1" x14ac:dyDescent="0.5">
      <c r="A212" s="125"/>
      <c r="B212" s="122"/>
      <c r="C212" s="122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19"/>
    </row>
    <row r="213" spans="1:18" ht="12.75" customHeight="1" x14ac:dyDescent="0.5">
      <c r="A213" s="125"/>
      <c r="B213" s="122"/>
      <c r="C213" s="122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19"/>
    </row>
    <row r="214" spans="1:18" ht="12.75" customHeight="1" x14ac:dyDescent="0.5">
      <c r="A214" s="125"/>
      <c r="B214" s="122"/>
      <c r="C214" s="122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19"/>
    </row>
    <row r="215" spans="1:18" ht="12.75" customHeight="1" x14ac:dyDescent="0.5">
      <c r="A215" s="125"/>
      <c r="B215" s="122"/>
      <c r="C215" s="122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19"/>
    </row>
    <row r="216" spans="1:18" ht="12.75" customHeight="1" x14ac:dyDescent="0.5">
      <c r="A216" s="125"/>
      <c r="B216" s="122"/>
      <c r="C216" s="122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19"/>
    </row>
    <row r="217" spans="1:18" ht="12.75" customHeight="1" x14ac:dyDescent="0.5">
      <c r="A217" s="125"/>
      <c r="B217" s="122"/>
      <c r="C217" s="122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19"/>
    </row>
    <row r="218" spans="1:18" ht="12.75" customHeight="1" x14ac:dyDescent="0.5">
      <c r="A218" s="125"/>
      <c r="B218" s="122"/>
      <c r="C218" s="122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19"/>
    </row>
    <row r="219" spans="1:18" ht="12.75" customHeight="1" x14ac:dyDescent="0.5">
      <c r="A219" s="125"/>
      <c r="B219" s="122"/>
      <c r="C219" s="122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19"/>
    </row>
    <row r="220" spans="1:18" ht="12.75" customHeight="1" x14ac:dyDescent="0.5">
      <c r="A220" s="125"/>
      <c r="B220" s="122"/>
      <c r="C220" s="122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19"/>
    </row>
    <row r="221" spans="1:18" ht="12.75" customHeight="1" x14ac:dyDescent="0.5">
      <c r="A221" s="125"/>
      <c r="B221" s="122"/>
      <c r="C221" s="122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19"/>
    </row>
    <row r="222" spans="1:18" ht="12.75" customHeight="1" x14ac:dyDescent="0.5">
      <c r="A222" s="125"/>
      <c r="B222" s="122"/>
      <c r="C222" s="122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19"/>
    </row>
    <row r="223" spans="1:18" ht="12.75" customHeight="1" x14ac:dyDescent="0.5">
      <c r="A223" s="125"/>
      <c r="B223" s="122"/>
      <c r="C223" s="122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19"/>
    </row>
    <row r="224" spans="1:18" ht="12.75" customHeight="1" x14ac:dyDescent="0.5">
      <c r="A224" s="125"/>
      <c r="B224" s="122"/>
      <c r="C224" s="122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19"/>
    </row>
    <row r="225" spans="1:18" ht="12.75" customHeight="1" x14ac:dyDescent="0.5">
      <c r="A225" s="125"/>
      <c r="B225" s="122"/>
      <c r="C225" s="122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19"/>
    </row>
    <row r="226" spans="1:18" ht="12.75" customHeight="1" x14ac:dyDescent="0.5">
      <c r="A226" s="125"/>
      <c r="B226" s="122"/>
      <c r="C226" s="122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19"/>
    </row>
    <row r="227" spans="1:18" ht="12.75" customHeight="1" x14ac:dyDescent="0.5">
      <c r="A227" s="125"/>
      <c r="B227" s="122"/>
      <c r="C227" s="122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19"/>
    </row>
    <row r="228" spans="1:18" ht="12.75" customHeight="1" x14ac:dyDescent="0.5">
      <c r="A228" s="125"/>
      <c r="B228" s="122"/>
      <c r="C228" s="122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19"/>
    </row>
    <row r="229" spans="1:18" ht="12.75" customHeight="1" x14ac:dyDescent="0.5">
      <c r="A229" s="125"/>
      <c r="B229" s="122"/>
      <c r="C229" s="122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19"/>
    </row>
    <row r="230" spans="1:18" ht="12.75" customHeight="1" x14ac:dyDescent="0.5">
      <c r="A230" s="125"/>
      <c r="B230" s="122"/>
      <c r="C230" s="122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19"/>
    </row>
    <row r="231" spans="1:18" ht="12.75" customHeight="1" x14ac:dyDescent="0.5">
      <c r="A231" s="125"/>
      <c r="B231" s="122"/>
      <c r="C231" s="122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19"/>
    </row>
    <row r="232" spans="1:18" ht="12.75" customHeight="1" x14ac:dyDescent="0.5">
      <c r="A232" s="125"/>
      <c r="B232" s="122"/>
      <c r="C232" s="122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19"/>
    </row>
    <row r="233" spans="1:18" ht="12.75" customHeight="1" x14ac:dyDescent="0.5">
      <c r="A233" s="125"/>
      <c r="B233" s="122"/>
      <c r="C233" s="122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19"/>
    </row>
    <row r="234" spans="1:18" ht="12.75" customHeight="1" x14ac:dyDescent="0.5">
      <c r="A234" s="125"/>
      <c r="B234" s="122"/>
      <c r="C234" s="122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19"/>
    </row>
    <row r="235" spans="1:18" ht="12.75" customHeight="1" x14ac:dyDescent="0.5">
      <c r="A235" s="125"/>
      <c r="B235" s="122"/>
      <c r="C235" s="122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19"/>
    </row>
    <row r="236" spans="1:18" ht="12.75" customHeight="1" x14ac:dyDescent="0.5">
      <c r="A236" s="125"/>
      <c r="B236" s="122"/>
      <c r="C236" s="122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19"/>
    </row>
    <row r="237" spans="1:18" ht="12.75" customHeight="1" x14ac:dyDescent="0.5">
      <c r="A237" s="125"/>
      <c r="B237" s="122"/>
      <c r="C237" s="122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19"/>
    </row>
    <row r="238" spans="1:18" ht="12.75" customHeight="1" x14ac:dyDescent="0.5">
      <c r="A238" s="125"/>
      <c r="B238" s="122"/>
      <c r="C238" s="122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19"/>
    </row>
    <row r="239" spans="1:18" ht="12.75" customHeight="1" x14ac:dyDescent="0.5">
      <c r="A239" s="125"/>
      <c r="B239" s="122"/>
      <c r="C239" s="122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19"/>
    </row>
    <row r="240" spans="1:18" ht="12.75" customHeight="1" x14ac:dyDescent="0.5">
      <c r="A240" s="125"/>
      <c r="B240" s="122"/>
      <c r="C240" s="122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19"/>
    </row>
    <row r="241" spans="1:18" ht="12.75" customHeight="1" x14ac:dyDescent="0.5">
      <c r="A241" s="125"/>
      <c r="B241" s="122"/>
      <c r="C241" s="122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19"/>
    </row>
    <row r="242" spans="1:18" ht="12.75" customHeight="1" x14ac:dyDescent="0.5">
      <c r="A242" s="125"/>
      <c r="B242" s="122"/>
      <c r="C242" s="122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19"/>
    </row>
    <row r="243" spans="1:18" ht="12.75" customHeight="1" x14ac:dyDescent="0.5">
      <c r="A243" s="125"/>
      <c r="B243" s="122"/>
      <c r="C243" s="122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19"/>
    </row>
    <row r="244" spans="1:18" ht="12.75" customHeight="1" x14ac:dyDescent="0.5">
      <c r="A244" s="125"/>
      <c r="B244" s="122"/>
      <c r="C244" s="122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19"/>
    </row>
    <row r="245" spans="1:18" ht="12.75" customHeight="1" x14ac:dyDescent="0.5">
      <c r="A245" s="125"/>
      <c r="B245" s="122"/>
      <c r="C245" s="122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19"/>
    </row>
    <row r="246" spans="1:18" ht="12.75" customHeight="1" x14ac:dyDescent="0.5">
      <c r="A246" s="125"/>
      <c r="B246" s="122"/>
      <c r="C246" s="122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19"/>
    </row>
    <row r="247" spans="1:18" ht="12.75" customHeight="1" x14ac:dyDescent="0.5">
      <c r="A247" s="125"/>
      <c r="B247" s="122"/>
      <c r="C247" s="122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19"/>
    </row>
    <row r="248" spans="1:18" ht="12.75" customHeight="1" x14ac:dyDescent="0.5">
      <c r="A248" s="125"/>
      <c r="B248" s="122"/>
      <c r="C248" s="122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19"/>
    </row>
    <row r="249" spans="1:18" ht="12.75" customHeight="1" x14ac:dyDescent="0.5">
      <c r="A249" s="125"/>
      <c r="B249" s="122"/>
      <c r="C249" s="122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19"/>
    </row>
    <row r="250" spans="1:18" ht="12.75" customHeight="1" x14ac:dyDescent="0.5">
      <c r="A250" s="125"/>
      <c r="B250" s="122"/>
      <c r="C250" s="122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19"/>
    </row>
    <row r="251" spans="1:18" ht="12.75" customHeight="1" x14ac:dyDescent="0.5">
      <c r="A251" s="125"/>
      <c r="B251" s="122"/>
      <c r="C251" s="122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19"/>
    </row>
    <row r="252" spans="1:18" ht="12.75" customHeight="1" x14ac:dyDescent="0.5">
      <c r="A252" s="125"/>
      <c r="B252" s="122"/>
      <c r="C252" s="122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19"/>
    </row>
    <row r="253" spans="1:18" ht="12.75" customHeight="1" x14ac:dyDescent="0.5">
      <c r="A253" s="125"/>
      <c r="B253" s="122"/>
      <c r="C253" s="122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19"/>
    </row>
    <row r="254" spans="1:18" ht="12.75" customHeight="1" x14ac:dyDescent="0.5">
      <c r="A254" s="125"/>
      <c r="B254" s="122"/>
      <c r="C254" s="122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19"/>
    </row>
    <row r="255" spans="1:18" ht="12.75" customHeight="1" x14ac:dyDescent="0.5">
      <c r="A255" s="125"/>
      <c r="B255" s="122"/>
      <c r="C255" s="122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19"/>
    </row>
    <row r="256" spans="1:18" ht="12.75" customHeight="1" x14ac:dyDescent="0.5">
      <c r="A256" s="125"/>
      <c r="B256" s="122"/>
      <c r="C256" s="122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19"/>
    </row>
    <row r="257" spans="1:18" ht="12.75" customHeight="1" x14ac:dyDescent="0.5">
      <c r="A257" s="125"/>
      <c r="B257" s="122"/>
      <c r="C257" s="122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19"/>
    </row>
    <row r="258" spans="1:18" ht="12.75" customHeight="1" x14ac:dyDescent="0.5">
      <c r="A258" s="125"/>
      <c r="B258" s="122"/>
      <c r="C258" s="122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19"/>
    </row>
    <row r="259" spans="1:18" ht="12.75" customHeight="1" x14ac:dyDescent="0.5">
      <c r="A259" s="125"/>
      <c r="B259" s="122"/>
      <c r="C259" s="122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19"/>
    </row>
    <row r="260" spans="1:18" ht="12.75" customHeight="1" x14ac:dyDescent="0.5">
      <c r="A260" s="125"/>
      <c r="B260" s="122"/>
      <c r="C260" s="122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19"/>
    </row>
    <row r="261" spans="1:18" ht="12.75" customHeight="1" x14ac:dyDescent="0.5">
      <c r="A261" s="125"/>
      <c r="B261" s="122"/>
      <c r="C261" s="122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19"/>
    </row>
    <row r="262" spans="1:18" ht="12.75" customHeight="1" x14ac:dyDescent="0.5">
      <c r="A262" s="125"/>
      <c r="B262" s="122"/>
      <c r="C262" s="122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19"/>
    </row>
    <row r="263" spans="1:18" ht="12.75" customHeight="1" x14ac:dyDescent="0.5">
      <c r="A263" s="125"/>
      <c r="B263" s="122"/>
      <c r="C263" s="122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19"/>
    </row>
    <row r="264" spans="1:18" ht="12.75" customHeight="1" x14ac:dyDescent="0.5">
      <c r="A264" s="125"/>
      <c r="B264" s="122"/>
      <c r="C264" s="122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19"/>
    </row>
    <row r="265" spans="1:18" ht="12.75" customHeight="1" x14ac:dyDescent="0.5">
      <c r="A265" s="125"/>
      <c r="B265" s="122"/>
      <c r="C265" s="122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19"/>
    </row>
    <row r="266" spans="1:18" ht="12.75" customHeight="1" x14ac:dyDescent="0.5">
      <c r="A266" s="125"/>
      <c r="B266" s="122"/>
      <c r="C266" s="122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19"/>
    </row>
    <row r="267" spans="1:18" ht="12.75" customHeight="1" x14ac:dyDescent="0.5">
      <c r="A267" s="125"/>
      <c r="B267" s="122"/>
      <c r="C267" s="122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19"/>
    </row>
    <row r="268" spans="1:18" ht="12.75" customHeight="1" x14ac:dyDescent="0.5">
      <c r="A268" s="125"/>
      <c r="B268" s="122"/>
      <c r="C268" s="122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19"/>
    </row>
    <row r="269" spans="1:18" ht="12.75" customHeight="1" x14ac:dyDescent="0.5">
      <c r="A269" s="125"/>
      <c r="B269" s="122"/>
      <c r="C269" s="122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19"/>
    </row>
    <row r="270" spans="1:18" ht="12.75" customHeight="1" x14ac:dyDescent="0.5">
      <c r="A270" s="125"/>
      <c r="B270" s="122"/>
      <c r="C270" s="122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19"/>
    </row>
    <row r="271" spans="1:18" ht="12.75" customHeight="1" x14ac:dyDescent="0.5">
      <c r="A271" s="125"/>
      <c r="B271" s="122"/>
      <c r="C271" s="122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19"/>
    </row>
    <row r="272" spans="1:18" ht="12.75" customHeight="1" x14ac:dyDescent="0.5">
      <c r="A272" s="125"/>
      <c r="B272" s="122"/>
      <c r="C272" s="122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19"/>
    </row>
    <row r="273" spans="1:18" ht="12.75" customHeight="1" x14ac:dyDescent="0.5">
      <c r="A273" s="125"/>
      <c r="B273" s="122"/>
      <c r="C273" s="122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19"/>
    </row>
    <row r="274" spans="1:18" ht="12.75" customHeight="1" x14ac:dyDescent="0.5">
      <c r="A274" s="125"/>
      <c r="B274" s="122"/>
      <c r="C274" s="122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19"/>
    </row>
    <row r="275" spans="1:18" ht="12.75" customHeight="1" x14ac:dyDescent="0.5">
      <c r="A275" s="125"/>
      <c r="B275" s="122"/>
      <c r="C275" s="122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19"/>
    </row>
    <row r="276" spans="1:18" ht="12.75" customHeight="1" x14ac:dyDescent="0.5">
      <c r="A276" s="125"/>
      <c r="B276" s="122"/>
      <c r="C276" s="122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19"/>
    </row>
    <row r="277" spans="1:18" ht="12.75" customHeight="1" x14ac:dyDescent="0.5">
      <c r="A277" s="125"/>
      <c r="B277" s="122"/>
      <c r="C277" s="122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19"/>
    </row>
    <row r="278" spans="1:18" ht="12.75" customHeight="1" x14ac:dyDescent="0.5">
      <c r="A278" s="125"/>
      <c r="B278" s="122"/>
      <c r="C278" s="122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19"/>
    </row>
    <row r="279" spans="1:18" ht="12.75" customHeight="1" x14ac:dyDescent="0.5">
      <c r="A279" s="125"/>
      <c r="B279" s="122"/>
      <c r="C279" s="122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19"/>
    </row>
    <row r="280" spans="1:18" ht="12.75" customHeight="1" x14ac:dyDescent="0.5">
      <c r="A280" s="125"/>
      <c r="B280" s="122"/>
      <c r="C280" s="122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19"/>
    </row>
    <row r="281" spans="1:18" ht="12.75" customHeight="1" x14ac:dyDescent="0.5">
      <c r="A281" s="125"/>
      <c r="B281" s="122"/>
      <c r="C281" s="122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19"/>
    </row>
    <row r="282" spans="1:18" ht="12.75" customHeight="1" x14ac:dyDescent="0.5">
      <c r="A282" s="125"/>
      <c r="B282" s="122"/>
      <c r="C282" s="122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19"/>
    </row>
    <row r="283" spans="1:18" ht="12.75" customHeight="1" x14ac:dyDescent="0.5">
      <c r="A283" s="125"/>
      <c r="B283" s="122"/>
      <c r="C283" s="122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19"/>
    </row>
    <row r="284" spans="1:18" ht="12.75" customHeight="1" x14ac:dyDescent="0.5">
      <c r="A284" s="125"/>
      <c r="B284" s="122"/>
      <c r="C284" s="122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19"/>
    </row>
    <row r="285" spans="1:18" ht="12.75" customHeight="1" x14ac:dyDescent="0.5">
      <c r="A285" s="125"/>
      <c r="B285" s="122"/>
      <c r="C285" s="122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19"/>
    </row>
    <row r="286" spans="1:18" ht="12.75" customHeight="1" x14ac:dyDescent="0.5">
      <c r="A286" s="125"/>
      <c r="B286" s="122"/>
      <c r="C286" s="122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19"/>
    </row>
    <row r="287" spans="1:18" ht="12.75" customHeight="1" x14ac:dyDescent="0.5">
      <c r="A287" s="125"/>
      <c r="B287" s="122"/>
      <c r="C287" s="122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19"/>
    </row>
    <row r="288" spans="1:18" ht="12.75" customHeight="1" x14ac:dyDescent="0.5">
      <c r="A288" s="125"/>
      <c r="B288" s="122"/>
      <c r="C288" s="122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19"/>
    </row>
    <row r="289" spans="1:18" ht="12.75" customHeight="1" x14ac:dyDescent="0.5">
      <c r="A289" s="125"/>
      <c r="B289" s="122"/>
      <c r="C289" s="122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19"/>
    </row>
    <row r="290" spans="1:18" ht="12.75" customHeight="1" x14ac:dyDescent="0.5">
      <c r="A290" s="125"/>
      <c r="B290" s="122"/>
      <c r="C290" s="122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19"/>
    </row>
    <row r="291" spans="1:18" ht="12.75" customHeight="1" x14ac:dyDescent="0.5">
      <c r="A291" s="125"/>
      <c r="B291" s="122"/>
      <c r="C291" s="122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19"/>
    </row>
    <row r="292" spans="1:18" ht="12.75" customHeight="1" x14ac:dyDescent="0.5">
      <c r="A292" s="125"/>
      <c r="B292" s="122"/>
      <c r="C292" s="122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19"/>
    </row>
    <row r="293" spans="1:18" ht="12.75" customHeight="1" x14ac:dyDescent="0.5">
      <c r="A293" s="125"/>
      <c r="B293" s="122"/>
      <c r="C293" s="122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19"/>
    </row>
    <row r="294" spans="1:18" ht="12.75" customHeight="1" x14ac:dyDescent="0.5">
      <c r="A294" s="125"/>
      <c r="B294" s="122"/>
      <c r="C294" s="122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19"/>
    </row>
    <row r="295" spans="1:18" ht="12.75" customHeight="1" x14ac:dyDescent="0.5">
      <c r="A295" s="125"/>
      <c r="B295" s="122"/>
      <c r="C295" s="122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19"/>
    </row>
    <row r="296" spans="1:18" ht="12.75" customHeight="1" x14ac:dyDescent="0.5">
      <c r="A296" s="125"/>
      <c r="B296" s="122"/>
      <c r="C296" s="122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19"/>
    </row>
    <row r="297" spans="1:18" ht="12.75" customHeight="1" x14ac:dyDescent="0.5">
      <c r="A297" s="125"/>
      <c r="B297" s="122"/>
      <c r="C297" s="122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19"/>
    </row>
    <row r="298" spans="1:18" ht="12.75" customHeight="1" x14ac:dyDescent="0.5">
      <c r="A298" s="125"/>
      <c r="B298" s="122"/>
      <c r="C298" s="122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19"/>
    </row>
    <row r="299" spans="1:18" ht="12.75" customHeight="1" x14ac:dyDescent="0.5">
      <c r="A299" s="125"/>
      <c r="B299" s="122"/>
      <c r="C299" s="122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19"/>
    </row>
    <row r="300" spans="1:18" ht="12.75" customHeight="1" x14ac:dyDescent="0.5">
      <c r="A300" s="125"/>
      <c r="B300" s="122"/>
      <c r="C300" s="122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19"/>
    </row>
    <row r="301" spans="1:18" ht="12.75" customHeight="1" x14ac:dyDescent="0.5">
      <c r="A301" s="125"/>
      <c r="B301" s="122"/>
      <c r="C301" s="122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19"/>
    </row>
    <row r="302" spans="1:18" ht="12.75" customHeight="1" x14ac:dyDescent="0.5">
      <c r="A302" s="125"/>
      <c r="B302" s="122"/>
      <c r="C302" s="122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19"/>
    </row>
    <row r="303" spans="1:18" ht="12.75" customHeight="1" x14ac:dyDescent="0.5">
      <c r="A303" s="125"/>
      <c r="B303" s="122"/>
      <c r="C303" s="122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19"/>
    </row>
    <row r="304" spans="1:18" ht="12.75" customHeight="1" x14ac:dyDescent="0.5">
      <c r="A304" s="125"/>
      <c r="B304" s="122"/>
      <c r="C304" s="122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19"/>
    </row>
    <row r="305" spans="1:18" ht="12.75" customHeight="1" x14ac:dyDescent="0.5">
      <c r="A305" s="125"/>
      <c r="B305" s="122"/>
      <c r="C305" s="122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19"/>
    </row>
    <row r="306" spans="1:18" ht="12.75" customHeight="1" x14ac:dyDescent="0.5">
      <c r="A306" s="125"/>
      <c r="B306" s="122"/>
      <c r="C306" s="122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19"/>
    </row>
    <row r="307" spans="1:18" ht="12.75" customHeight="1" x14ac:dyDescent="0.5">
      <c r="A307" s="125"/>
      <c r="B307" s="122"/>
      <c r="C307" s="122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19"/>
    </row>
    <row r="308" spans="1:18" ht="12.75" customHeight="1" x14ac:dyDescent="0.5">
      <c r="A308" s="125"/>
      <c r="B308" s="122"/>
      <c r="C308" s="122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19"/>
    </row>
    <row r="309" spans="1:18" ht="12.75" customHeight="1" x14ac:dyDescent="0.5">
      <c r="A309" s="125"/>
      <c r="B309" s="122"/>
      <c r="C309" s="122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19"/>
    </row>
    <row r="310" spans="1:18" ht="12.75" customHeight="1" x14ac:dyDescent="0.5">
      <c r="A310" s="125"/>
      <c r="B310" s="122"/>
      <c r="C310" s="122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19"/>
    </row>
    <row r="311" spans="1:18" ht="12.75" customHeight="1" x14ac:dyDescent="0.5">
      <c r="A311" s="125"/>
      <c r="B311" s="122"/>
      <c r="C311" s="122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19"/>
    </row>
    <row r="312" spans="1:18" ht="12.75" customHeight="1" x14ac:dyDescent="0.5">
      <c r="A312" s="125"/>
      <c r="B312" s="122"/>
      <c r="C312" s="122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19"/>
    </row>
    <row r="313" spans="1:18" ht="12.75" customHeight="1" x14ac:dyDescent="0.5">
      <c r="A313" s="125"/>
      <c r="B313" s="122"/>
      <c r="C313" s="122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19"/>
    </row>
    <row r="314" spans="1:18" ht="12.75" customHeight="1" x14ac:dyDescent="0.5">
      <c r="A314" s="125"/>
      <c r="B314" s="122"/>
      <c r="C314" s="122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19"/>
    </row>
    <row r="315" spans="1:18" ht="12.75" customHeight="1" x14ac:dyDescent="0.5">
      <c r="A315" s="125"/>
      <c r="B315" s="122"/>
      <c r="C315" s="122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19"/>
    </row>
    <row r="316" spans="1:18" ht="12.75" customHeight="1" x14ac:dyDescent="0.5">
      <c r="A316" s="125"/>
      <c r="B316" s="122"/>
      <c r="C316" s="122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19"/>
    </row>
    <row r="317" spans="1:18" ht="12.75" customHeight="1" x14ac:dyDescent="0.5">
      <c r="A317" s="125"/>
      <c r="B317" s="122"/>
      <c r="C317" s="122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19"/>
    </row>
    <row r="318" spans="1:18" ht="12.75" customHeight="1" x14ac:dyDescent="0.5">
      <c r="A318" s="125"/>
      <c r="B318" s="122"/>
      <c r="C318" s="122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19"/>
    </row>
    <row r="319" spans="1:18" ht="12.75" customHeight="1" x14ac:dyDescent="0.5">
      <c r="A319" s="125"/>
      <c r="B319" s="122"/>
      <c r="C319" s="122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19"/>
    </row>
    <row r="320" spans="1:18" ht="12.75" customHeight="1" x14ac:dyDescent="0.5">
      <c r="A320" s="125"/>
      <c r="B320" s="122"/>
      <c r="C320" s="122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19"/>
    </row>
    <row r="321" spans="1:18" ht="12.75" customHeight="1" x14ac:dyDescent="0.5">
      <c r="A321" s="125"/>
      <c r="B321" s="122"/>
      <c r="C321" s="122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19"/>
    </row>
    <row r="322" spans="1:18" ht="12.75" customHeight="1" x14ac:dyDescent="0.5">
      <c r="A322" s="125"/>
      <c r="B322" s="122"/>
      <c r="C322" s="122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19"/>
    </row>
    <row r="323" spans="1:18" ht="12.75" customHeight="1" x14ac:dyDescent="0.5">
      <c r="A323" s="125"/>
      <c r="B323" s="122"/>
      <c r="C323" s="122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19"/>
    </row>
    <row r="324" spans="1:18" ht="12.75" customHeight="1" x14ac:dyDescent="0.5">
      <c r="A324" s="125"/>
      <c r="B324" s="122"/>
      <c r="C324" s="122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19"/>
    </row>
    <row r="325" spans="1:18" ht="12.75" customHeight="1" x14ac:dyDescent="0.5">
      <c r="A325" s="125"/>
      <c r="B325" s="122"/>
      <c r="C325" s="122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19"/>
    </row>
    <row r="326" spans="1:18" ht="12.75" customHeight="1" x14ac:dyDescent="0.5">
      <c r="A326" s="125"/>
      <c r="B326" s="122"/>
      <c r="C326" s="122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19"/>
    </row>
    <row r="327" spans="1:18" ht="12.75" customHeight="1" x14ac:dyDescent="0.5">
      <c r="A327" s="125"/>
      <c r="B327" s="122"/>
      <c r="C327" s="122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19"/>
    </row>
    <row r="328" spans="1:18" ht="12.75" customHeight="1" x14ac:dyDescent="0.5">
      <c r="A328" s="125"/>
      <c r="B328" s="122"/>
      <c r="C328" s="122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19"/>
    </row>
    <row r="329" spans="1:18" ht="12.75" customHeight="1" x14ac:dyDescent="0.5">
      <c r="A329" s="125"/>
      <c r="B329" s="122"/>
      <c r="C329" s="122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19"/>
    </row>
    <row r="330" spans="1:18" ht="12.75" customHeight="1" x14ac:dyDescent="0.5">
      <c r="A330" s="125"/>
      <c r="B330" s="122"/>
      <c r="C330" s="122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19"/>
    </row>
    <row r="331" spans="1:18" ht="12.75" customHeight="1" x14ac:dyDescent="0.5">
      <c r="A331" s="125"/>
      <c r="B331" s="122"/>
      <c r="C331" s="122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19"/>
    </row>
    <row r="332" spans="1:18" ht="12.75" customHeight="1" x14ac:dyDescent="0.5">
      <c r="A332" s="125"/>
      <c r="B332" s="122"/>
      <c r="C332" s="122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19"/>
    </row>
    <row r="333" spans="1:18" ht="12.75" customHeight="1" x14ac:dyDescent="0.5">
      <c r="A333" s="125"/>
      <c r="B333" s="122"/>
      <c r="C333" s="122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19"/>
    </row>
    <row r="334" spans="1:18" ht="12.75" customHeight="1" x14ac:dyDescent="0.5">
      <c r="A334" s="125"/>
      <c r="B334" s="122"/>
      <c r="C334" s="122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19"/>
    </row>
    <row r="335" spans="1:18" ht="12.75" customHeight="1" x14ac:dyDescent="0.5">
      <c r="A335" s="125"/>
      <c r="B335" s="122"/>
      <c r="C335" s="122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19"/>
    </row>
    <row r="336" spans="1:18" ht="12.75" customHeight="1" x14ac:dyDescent="0.5">
      <c r="A336" s="125"/>
      <c r="B336" s="122"/>
      <c r="C336" s="122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19"/>
    </row>
    <row r="337" spans="1:18" ht="12.75" customHeight="1" x14ac:dyDescent="0.5">
      <c r="A337" s="125"/>
      <c r="B337" s="122"/>
      <c r="C337" s="122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19"/>
    </row>
    <row r="338" spans="1:18" ht="12.75" customHeight="1" x14ac:dyDescent="0.5">
      <c r="A338" s="125"/>
      <c r="B338" s="122"/>
      <c r="C338" s="122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19"/>
    </row>
    <row r="339" spans="1:18" ht="12.75" customHeight="1" x14ac:dyDescent="0.5">
      <c r="A339" s="125"/>
      <c r="B339" s="122"/>
      <c r="C339" s="122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19"/>
    </row>
    <row r="340" spans="1:18" ht="12.75" customHeight="1" x14ac:dyDescent="0.5">
      <c r="A340" s="125"/>
      <c r="B340" s="122"/>
      <c r="C340" s="122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19"/>
    </row>
    <row r="341" spans="1:18" ht="12.75" customHeight="1" x14ac:dyDescent="0.5">
      <c r="A341" s="125"/>
      <c r="B341" s="122"/>
      <c r="C341" s="122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19"/>
    </row>
    <row r="342" spans="1:18" ht="12.75" customHeight="1" x14ac:dyDescent="0.5">
      <c r="A342" s="125"/>
      <c r="B342" s="122"/>
      <c r="C342" s="122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19"/>
    </row>
    <row r="343" spans="1:18" ht="12.75" customHeight="1" x14ac:dyDescent="0.5">
      <c r="A343" s="125"/>
      <c r="B343" s="122"/>
      <c r="C343" s="122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19"/>
    </row>
    <row r="344" spans="1:18" ht="12.75" customHeight="1" x14ac:dyDescent="0.5">
      <c r="A344" s="125"/>
      <c r="B344" s="122"/>
      <c r="C344" s="122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19"/>
    </row>
    <row r="345" spans="1:18" ht="12.75" customHeight="1" x14ac:dyDescent="0.5">
      <c r="A345" s="125"/>
      <c r="B345" s="122"/>
      <c r="C345" s="122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19"/>
    </row>
    <row r="346" spans="1:18" ht="12.75" customHeight="1" x14ac:dyDescent="0.5">
      <c r="A346" s="125"/>
      <c r="B346" s="122"/>
      <c r="C346" s="122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19"/>
    </row>
    <row r="347" spans="1:18" ht="12.75" customHeight="1" x14ac:dyDescent="0.5">
      <c r="A347" s="125"/>
      <c r="B347" s="122"/>
      <c r="C347" s="122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19"/>
    </row>
    <row r="348" spans="1:18" ht="12.75" customHeight="1" x14ac:dyDescent="0.5">
      <c r="A348" s="125"/>
      <c r="B348" s="122"/>
      <c r="C348" s="122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19"/>
    </row>
    <row r="349" spans="1:18" ht="12.75" customHeight="1" x14ac:dyDescent="0.5">
      <c r="A349" s="125"/>
      <c r="B349" s="122"/>
      <c r="C349" s="122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19"/>
    </row>
    <row r="350" spans="1:18" ht="12.75" customHeight="1" x14ac:dyDescent="0.5">
      <c r="A350" s="125"/>
      <c r="B350" s="122"/>
      <c r="C350" s="122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19"/>
    </row>
    <row r="351" spans="1:18" ht="12.75" customHeight="1" x14ac:dyDescent="0.5">
      <c r="A351" s="125"/>
      <c r="B351" s="122"/>
      <c r="C351" s="122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19"/>
    </row>
    <row r="352" spans="1:18" ht="12.75" customHeight="1" x14ac:dyDescent="0.5">
      <c r="A352" s="125"/>
      <c r="B352" s="122"/>
      <c r="C352" s="122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19"/>
    </row>
    <row r="353" spans="1:18" ht="12.75" customHeight="1" x14ac:dyDescent="0.5">
      <c r="A353" s="125"/>
      <c r="B353" s="122"/>
      <c r="C353" s="122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19"/>
    </row>
    <row r="354" spans="1:18" ht="12.75" customHeight="1" x14ac:dyDescent="0.5">
      <c r="A354" s="125"/>
      <c r="B354" s="122"/>
      <c r="C354" s="122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19"/>
    </row>
    <row r="355" spans="1:18" ht="12.75" customHeight="1" x14ac:dyDescent="0.5">
      <c r="A355" s="125"/>
      <c r="B355" s="122"/>
      <c r="C355" s="122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19"/>
    </row>
    <row r="356" spans="1:18" ht="12.75" customHeight="1" x14ac:dyDescent="0.5">
      <c r="A356" s="125"/>
      <c r="B356" s="122"/>
      <c r="C356" s="122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19"/>
    </row>
    <row r="357" spans="1:18" ht="12.75" customHeight="1" x14ac:dyDescent="0.5">
      <c r="A357" s="125"/>
      <c r="B357" s="122"/>
      <c r="C357" s="122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19"/>
    </row>
    <row r="358" spans="1:18" ht="12.75" customHeight="1" x14ac:dyDescent="0.5">
      <c r="A358" s="125"/>
      <c r="B358" s="122"/>
      <c r="C358" s="122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19"/>
    </row>
    <row r="359" spans="1:18" ht="12.75" customHeight="1" x14ac:dyDescent="0.5">
      <c r="A359" s="125"/>
      <c r="B359" s="122"/>
      <c r="C359" s="122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19"/>
    </row>
    <row r="360" spans="1:18" ht="12.75" customHeight="1" x14ac:dyDescent="0.5">
      <c r="A360" s="125"/>
      <c r="B360" s="122"/>
      <c r="C360" s="122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19"/>
    </row>
    <row r="361" spans="1:18" ht="12.75" customHeight="1" x14ac:dyDescent="0.5">
      <c r="A361" s="125"/>
      <c r="B361" s="122"/>
      <c r="C361" s="122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19"/>
    </row>
    <row r="362" spans="1:18" ht="12.75" customHeight="1" x14ac:dyDescent="0.5">
      <c r="A362" s="125"/>
      <c r="B362" s="122"/>
      <c r="C362" s="122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19"/>
    </row>
    <row r="363" spans="1:18" ht="12.75" customHeight="1" x14ac:dyDescent="0.5">
      <c r="A363" s="125"/>
      <c r="B363" s="122"/>
      <c r="C363" s="122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19"/>
    </row>
    <row r="364" spans="1:18" ht="12.75" customHeight="1" x14ac:dyDescent="0.5">
      <c r="A364" s="125"/>
      <c r="B364" s="122"/>
      <c r="C364" s="122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19"/>
    </row>
    <row r="365" spans="1:18" ht="12.75" customHeight="1" x14ac:dyDescent="0.5">
      <c r="A365" s="125"/>
      <c r="B365" s="122"/>
      <c r="C365" s="122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19"/>
    </row>
    <row r="366" spans="1:18" ht="12.75" customHeight="1" x14ac:dyDescent="0.5">
      <c r="A366" s="125"/>
      <c r="B366" s="122"/>
      <c r="C366" s="122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19"/>
    </row>
    <row r="367" spans="1:18" ht="12.75" customHeight="1" x14ac:dyDescent="0.5">
      <c r="A367" s="125"/>
      <c r="B367" s="122"/>
      <c r="C367" s="122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19"/>
    </row>
    <row r="368" spans="1:18" ht="12.75" customHeight="1" x14ac:dyDescent="0.5">
      <c r="A368" s="125"/>
      <c r="B368" s="122"/>
      <c r="C368" s="122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19"/>
    </row>
    <row r="369" spans="1:18" ht="12.75" customHeight="1" x14ac:dyDescent="0.5">
      <c r="A369" s="125"/>
      <c r="B369" s="122"/>
      <c r="C369" s="122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19"/>
    </row>
    <row r="370" spans="1:18" ht="12.75" customHeight="1" x14ac:dyDescent="0.5">
      <c r="A370" s="125"/>
      <c r="B370" s="122"/>
      <c r="C370" s="122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19"/>
    </row>
    <row r="371" spans="1:18" ht="12.75" customHeight="1" x14ac:dyDescent="0.5">
      <c r="A371" s="125"/>
      <c r="B371" s="122"/>
      <c r="C371" s="122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19"/>
    </row>
    <row r="372" spans="1:18" ht="12.75" customHeight="1" x14ac:dyDescent="0.5">
      <c r="A372" s="125"/>
      <c r="B372" s="122"/>
      <c r="C372" s="122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19"/>
    </row>
    <row r="373" spans="1:18" ht="12.75" customHeight="1" x14ac:dyDescent="0.5">
      <c r="A373" s="125"/>
      <c r="B373" s="122"/>
      <c r="C373" s="122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19"/>
    </row>
    <row r="374" spans="1:18" ht="12.75" customHeight="1" x14ac:dyDescent="0.5">
      <c r="A374" s="125"/>
      <c r="B374" s="122"/>
      <c r="C374" s="122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19"/>
    </row>
    <row r="375" spans="1:18" ht="12.75" customHeight="1" x14ac:dyDescent="0.5">
      <c r="A375" s="125"/>
      <c r="B375" s="122"/>
      <c r="C375" s="122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19"/>
    </row>
    <row r="376" spans="1:18" ht="12.75" customHeight="1" x14ac:dyDescent="0.5">
      <c r="A376" s="125"/>
      <c r="B376" s="122"/>
      <c r="C376" s="122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19"/>
    </row>
    <row r="377" spans="1:18" ht="12.75" customHeight="1" x14ac:dyDescent="0.5">
      <c r="A377" s="125"/>
      <c r="B377" s="122"/>
      <c r="C377" s="122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19"/>
    </row>
    <row r="378" spans="1:18" ht="12.75" customHeight="1" x14ac:dyDescent="0.5">
      <c r="A378" s="125"/>
      <c r="B378" s="122"/>
      <c r="C378" s="122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19"/>
    </row>
    <row r="379" spans="1:18" ht="12.75" customHeight="1" x14ac:dyDescent="0.5">
      <c r="A379" s="125"/>
      <c r="B379" s="122"/>
      <c r="C379" s="122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19"/>
    </row>
    <row r="380" spans="1:18" ht="12.75" customHeight="1" x14ac:dyDescent="0.5">
      <c r="A380" s="125"/>
      <c r="B380" s="122"/>
      <c r="C380" s="122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19"/>
    </row>
    <row r="381" spans="1:18" ht="12.75" customHeight="1" x14ac:dyDescent="0.5">
      <c r="A381" s="125"/>
      <c r="B381" s="122"/>
      <c r="C381" s="122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19"/>
    </row>
    <row r="382" spans="1:18" ht="12.75" customHeight="1" x14ac:dyDescent="0.5">
      <c r="A382" s="125"/>
      <c r="B382" s="122"/>
      <c r="C382" s="122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19"/>
    </row>
    <row r="383" spans="1:18" ht="12.75" customHeight="1" x14ac:dyDescent="0.5">
      <c r="A383" s="125"/>
      <c r="B383" s="122"/>
      <c r="C383" s="122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19"/>
    </row>
    <row r="384" spans="1:18" ht="12.75" customHeight="1" x14ac:dyDescent="0.5">
      <c r="A384" s="125"/>
      <c r="B384" s="122"/>
      <c r="C384" s="122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19"/>
    </row>
    <row r="385" spans="1:18" ht="12.75" customHeight="1" x14ac:dyDescent="0.5">
      <c r="A385" s="125"/>
      <c r="B385" s="122"/>
      <c r="C385" s="122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19"/>
    </row>
    <row r="386" spans="1:18" ht="12.75" customHeight="1" x14ac:dyDescent="0.5">
      <c r="A386" s="125"/>
      <c r="B386" s="122"/>
      <c r="C386" s="122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19"/>
    </row>
    <row r="387" spans="1:18" ht="12.75" customHeight="1" x14ac:dyDescent="0.5">
      <c r="A387" s="125"/>
      <c r="B387" s="122"/>
      <c r="C387" s="122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19"/>
    </row>
    <row r="388" spans="1:18" ht="12.75" customHeight="1" x14ac:dyDescent="0.5">
      <c r="A388" s="125"/>
      <c r="B388" s="122"/>
      <c r="C388" s="122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19"/>
    </row>
    <row r="389" spans="1:18" ht="12.75" customHeight="1" x14ac:dyDescent="0.5">
      <c r="A389" s="125"/>
      <c r="B389" s="122"/>
      <c r="C389" s="122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19"/>
    </row>
    <row r="390" spans="1:18" ht="12.75" customHeight="1" x14ac:dyDescent="0.5">
      <c r="A390" s="125"/>
      <c r="B390" s="122"/>
      <c r="C390" s="122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19"/>
    </row>
    <row r="391" spans="1:18" ht="12.75" customHeight="1" x14ac:dyDescent="0.5">
      <c r="A391" s="125"/>
      <c r="B391" s="122"/>
      <c r="C391" s="122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19"/>
    </row>
    <row r="392" spans="1:18" ht="12.75" customHeight="1" x14ac:dyDescent="0.5">
      <c r="A392" s="125"/>
      <c r="B392" s="122"/>
      <c r="C392" s="122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19"/>
    </row>
    <row r="393" spans="1:18" ht="12.75" customHeight="1" x14ac:dyDescent="0.5">
      <c r="A393" s="125"/>
      <c r="B393" s="122"/>
      <c r="C393" s="122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19"/>
    </row>
    <row r="394" spans="1:18" ht="12.75" customHeight="1" x14ac:dyDescent="0.5">
      <c r="A394" s="125"/>
      <c r="B394" s="122"/>
      <c r="C394" s="122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19"/>
    </row>
    <row r="395" spans="1:18" ht="12.75" customHeight="1" x14ac:dyDescent="0.5">
      <c r="A395" s="125"/>
      <c r="B395" s="122"/>
      <c r="C395" s="122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19"/>
    </row>
    <row r="396" spans="1:18" ht="12.75" customHeight="1" x14ac:dyDescent="0.5">
      <c r="A396" s="125"/>
      <c r="B396" s="122"/>
      <c r="C396" s="122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19"/>
    </row>
    <row r="397" spans="1:18" ht="12.75" customHeight="1" x14ac:dyDescent="0.5">
      <c r="A397" s="125"/>
      <c r="B397" s="122"/>
      <c r="C397" s="122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19"/>
    </row>
    <row r="398" spans="1:18" ht="12.75" customHeight="1" x14ac:dyDescent="0.5">
      <c r="A398" s="125"/>
      <c r="B398" s="122"/>
      <c r="C398" s="122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19"/>
    </row>
    <row r="399" spans="1:18" ht="12.75" customHeight="1" x14ac:dyDescent="0.5">
      <c r="A399" s="125"/>
      <c r="B399" s="122"/>
      <c r="C399" s="122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19"/>
    </row>
    <row r="400" spans="1:18" ht="12.75" customHeight="1" x14ac:dyDescent="0.5">
      <c r="A400" s="125"/>
      <c r="B400" s="122"/>
      <c r="C400" s="122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19"/>
    </row>
    <row r="401" spans="1:18" ht="12.75" customHeight="1" x14ac:dyDescent="0.5">
      <c r="A401" s="125"/>
      <c r="B401" s="122"/>
      <c r="C401" s="122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19"/>
    </row>
    <row r="402" spans="1:18" ht="12.75" customHeight="1" x14ac:dyDescent="0.5">
      <c r="A402" s="125"/>
      <c r="B402" s="122"/>
      <c r="C402" s="122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19"/>
    </row>
    <row r="403" spans="1:18" ht="12.75" customHeight="1" x14ac:dyDescent="0.5">
      <c r="A403" s="125"/>
      <c r="B403" s="122"/>
      <c r="C403" s="122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19"/>
    </row>
    <row r="404" spans="1:18" ht="12.75" customHeight="1" x14ac:dyDescent="0.5">
      <c r="A404" s="125"/>
      <c r="B404" s="122"/>
      <c r="C404" s="122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19"/>
    </row>
    <row r="405" spans="1:18" ht="12.75" customHeight="1" x14ac:dyDescent="0.5">
      <c r="A405" s="125"/>
      <c r="B405" s="122"/>
      <c r="C405" s="122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19"/>
    </row>
    <row r="406" spans="1:18" ht="12.75" customHeight="1" x14ac:dyDescent="0.5">
      <c r="A406" s="125"/>
      <c r="B406" s="122"/>
      <c r="C406" s="122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19"/>
    </row>
    <row r="407" spans="1:18" ht="12.75" customHeight="1" x14ac:dyDescent="0.5">
      <c r="A407" s="125"/>
      <c r="B407" s="122"/>
      <c r="C407" s="122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19"/>
    </row>
    <row r="408" spans="1:18" ht="12.75" customHeight="1" x14ac:dyDescent="0.5">
      <c r="A408" s="125"/>
      <c r="B408" s="122"/>
      <c r="C408" s="122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19"/>
    </row>
    <row r="409" spans="1:18" ht="12.75" customHeight="1" x14ac:dyDescent="0.5">
      <c r="A409" s="125"/>
      <c r="B409" s="122"/>
      <c r="C409" s="122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19"/>
    </row>
    <row r="410" spans="1:18" ht="12.75" customHeight="1" x14ac:dyDescent="0.5">
      <c r="A410" s="125"/>
      <c r="B410" s="122"/>
      <c r="C410" s="122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19"/>
    </row>
    <row r="411" spans="1:18" ht="12.75" customHeight="1" x14ac:dyDescent="0.5">
      <c r="A411" s="125"/>
      <c r="B411" s="122"/>
      <c r="C411" s="122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19"/>
    </row>
    <row r="412" spans="1:18" ht="12.75" customHeight="1" x14ac:dyDescent="0.5">
      <c r="A412" s="125"/>
      <c r="B412" s="122"/>
      <c r="C412" s="122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19"/>
    </row>
    <row r="413" spans="1:18" ht="12.75" customHeight="1" x14ac:dyDescent="0.5">
      <c r="A413" s="125"/>
      <c r="B413" s="122"/>
      <c r="C413" s="122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19"/>
    </row>
    <row r="414" spans="1:18" ht="12.75" customHeight="1" x14ac:dyDescent="0.5">
      <c r="A414" s="125"/>
      <c r="B414" s="122"/>
      <c r="C414" s="122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19"/>
    </row>
    <row r="415" spans="1:18" ht="12.75" customHeight="1" x14ac:dyDescent="0.5">
      <c r="A415" s="125"/>
      <c r="B415" s="122"/>
      <c r="C415" s="122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19"/>
    </row>
    <row r="416" spans="1:18" ht="12.75" customHeight="1" x14ac:dyDescent="0.5">
      <c r="A416" s="125"/>
      <c r="B416" s="122"/>
      <c r="C416" s="122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19"/>
    </row>
    <row r="417" spans="1:18" ht="12.75" customHeight="1" x14ac:dyDescent="0.5">
      <c r="A417" s="125"/>
      <c r="B417" s="122"/>
      <c r="C417" s="122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19"/>
    </row>
    <row r="418" spans="1:18" ht="12.75" customHeight="1" x14ac:dyDescent="0.5">
      <c r="A418" s="125"/>
      <c r="B418" s="122"/>
      <c r="C418" s="122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19"/>
    </row>
    <row r="419" spans="1:18" ht="12.75" customHeight="1" x14ac:dyDescent="0.5">
      <c r="A419" s="125"/>
      <c r="B419" s="122"/>
      <c r="C419" s="122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19"/>
    </row>
    <row r="420" spans="1:18" ht="12.75" customHeight="1" x14ac:dyDescent="0.5">
      <c r="A420" s="125"/>
      <c r="B420" s="122"/>
      <c r="C420" s="122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19"/>
    </row>
    <row r="421" spans="1:18" ht="12.75" customHeight="1" x14ac:dyDescent="0.5">
      <c r="A421" s="125"/>
      <c r="B421" s="122"/>
      <c r="C421" s="122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19"/>
    </row>
    <row r="422" spans="1:18" ht="12.75" customHeight="1" x14ac:dyDescent="0.5">
      <c r="A422" s="125"/>
      <c r="B422" s="122"/>
      <c r="C422" s="122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19"/>
    </row>
    <row r="423" spans="1:18" ht="12.75" customHeight="1" x14ac:dyDescent="0.5">
      <c r="A423" s="125"/>
      <c r="B423" s="122"/>
      <c r="C423" s="122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19"/>
    </row>
    <row r="424" spans="1:18" ht="12.75" customHeight="1" x14ac:dyDescent="0.5">
      <c r="A424" s="125"/>
      <c r="B424" s="122"/>
      <c r="C424" s="122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19"/>
    </row>
    <row r="425" spans="1:18" ht="12.75" customHeight="1" x14ac:dyDescent="0.5">
      <c r="A425" s="125"/>
      <c r="B425" s="122"/>
      <c r="C425" s="122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19"/>
    </row>
    <row r="426" spans="1:18" ht="12.75" customHeight="1" x14ac:dyDescent="0.5">
      <c r="A426" s="125"/>
      <c r="B426" s="122"/>
      <c r="C426" s="122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19"/>
    </row>
    <row r="427" spans="1:18" ht="12.75" customHeight="1" x14ac:dyDescent="0.5">
      <c r="A427" s="125"/>
      <c r="B427" s="122"/>
      <c r="C427" s="122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19"/>
    </row>
    <row r="428" spans="1:18" ht="12.75" customHeight="1" x14ac:dyDescent="0.5">
      <c r="A428" s="125"/>
      <c r="B428" s="122"/>
      <c r="C428" s="122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19"/>
    </row>
    <row r="429" spans="1:18" ht="12.75" customHeight="1" x14ac:dyDescent="0.5">
      <c r="A429" s="125"/>
      <c r="B429" s="122"/>
      <c r="C429" s="122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19"/>
    </row>
    <row r="430" spans="1:18" ht="12.75" customHeight="1" x14ac:dyDescent="0.5">
      <c r="A430" s="125"/>
      <c r="B430" s="122"/>
      <c r="C430" s="122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19"/>
    </row>
    <row r="431" spans="1:18" ht="12.75" customHeight="1" x14ac:dyDescent="0.5">
      <c r="A431" s="125"/>
      <c r="B431" s="122"/>
      <c r="C431" s="122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19"/>
    </row>
    <row r="432" spans="1:18" ht="12.75" customHeight="1" x14ac:dyDescent="0.5">
      <c r="A432" s="125"/>
      <c r="B432" s="122"/>
      <c r="C432" s="122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19"/>
    </row>
    <row r="433" spans="1:18" ht="12.75" customHeight="1" x14ac:dyDescent="0.5">
      <c r="A433" s="125"/>
      <c r="B433" s="122"/>
      <c r="C433" s="122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19"/>
    </row>
    <row r="434" spans="1:18" ht="12.75" customHeight="1" x14ac:dyDescent="0.5">
      <c r="A434" s="125"/>
      <c r="B434" s="122"/>
      <c r="C434" s="122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19"/>
    </row>
    <row r="435" spans="1:18" ht="12.75" customHeight="1" x14ac:dyDescent="0.5">
      <c r="A435" s="125"/>
      <c r="B435" s="122"/>
      <c r="C435" s="122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19"/>
    </row>
    <row r="436" spans="1:18" ht="12.75" customHeight="1" x14ac:dyDescent="0.5">
      <c r="A436" s="125"/>
      <c r="B436" s="122"/>
      <c r="C436" s="122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19"/>
    </row>
    <row r="437" spans="1:18" ht="12.75" customHeight="1" x14ac:dyDescent="0.5">
      <c r="A437" s="125"/>
      <c r="B437" s="122"/>
      <c r="C437" s="122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19"/>
    </row>
    <row r="438" spans="1:18" ht="12.75" customHeight="1" x14ac:dyDescent="0.5">
      <c r="A438" s="125"/>
      <c r="B438" s="122"/>
      <c r="C438" s="122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19"/>
    </row>
    <row r="439" spans="1:18" ht="12.75" customHeight="1" x14ac:dyDescent="0.5">
      <c r="A439" s="125"/>
      <c r="B439" s="122"/>
      <c r="C439" s="122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19"/>
    </row>
    <row r="440" spans="1:18" ht="12.75" customHeight="1" x14ac:dyDescent="0.5">
      <c r="A440" s="125"/>
      <c r="B440" s="122"/>
      <c r="C440" s="122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19"/>
    </row>
    <row r="441" spans="1:18" ht="12.75" customHeight="1" x14ac:dyDescent="0.5">
      <c r="A441" s="125"/>
      <c r="B441" s="122"/>
      <c r="C441" s="122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19"/>
    </row>
    <row r="442" spans="1:18" ht="12.75" customHeight="1" x14ac:dyDescent="0.5">
      <c r="A442" s="125"/>
      <c r="B442" s="122"/>
      <c r="C442" s="122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19"/>
    </row>
    <row r="443" spans="1:18" ht="12.75" customHeight="1" x14ac:dyDescent="0.5">
      <c r="A443" s="125"/>
      <c r="B443" s="122"/>
      <c r="C443" s="122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19"/>
    </row>
    <row r="444" spans="1:18" ht="12.75" customHeight="1" x14ac:dyDescent="0.5">
      <c r="A444" s="125"/>
      <c r="B444" s="122"/>
      <c r="C444" s="122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19"/>
    </row>
    <row r="445" spans="1:18" ht="12.75" customHeight="1" x14ac:dyDescent="0.5">
      <c r="A445" s="125"/>
      <c r="B445" s="122"/>
      <c r="C445" s="122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19"/>
    </row>
    <row r="446" spans="1:18" ht="12.75" customHeight="1" x14ac:dyDescent="0.5">
      <c r="A446" s="125"/>
      <c r="B446" s="122"/>
      <c r="C446" s="122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19"/>
    </row>
    <row r="447" spans="1:18" ht="12.75" customHeight="1" x14ac:dyDescent="0.5">
      <c r="A447" s="125"/>
      <c r="B447" s="122"/>
      <c r="C447" s="122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19"/>
    </row>
    <row r="448" spans="1:18" ht="12.75" customHeight="1" x14ac:dyDescent="0.5">
      <c r="A448" s="125"/>
      <c r="B448" s="122"/>
      <c r="C448" s="122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19"/>
    </row>
    <row r="449" spans="1:18" ht="12.75" customHeight="1" x14ac:dyDescent="0.5">
      <c r="A449" s="125"/>
      <c r="B449" s="122"/>
      <c r="C449" s="122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19"/>
    </row>
    <row r="450" spans="1:18" ht="12.75" customHeight="1" x14ac:dyDescent="0.5">
      <c r="A450" s="125"/>
      <c r="B450" s="122"/>
      <c r="C450" s="122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19"/>
    </row>
    <row r="451" spans="1:18" ht="12.75" customHeight="1" x14ac:dyDescent="0.5">
      <c r="A451" s="125"/>
      <c r="B451" s="122"/>
      <c r="C451" s="122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19"/>
    </row>
    <row r="452" spans="1:18" ht="12.75" customHeight="1" x14ac:dyDescent="0.5">
      <c r="A452" s="125"/>
      <c r="B452" s="122"/>
      <c r="C452" s="122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19"/>
    </row>
    <row r="453" spans="1:18" ht="12.75" customHeight="1" x14ac:dyDescent="0.5">
      <c r="A453" s="125"/>
      <c r="B453" s="122"/>
      <c r="C453" s="122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19"/>
    </row>
    <row r="454" spans="1:18" ht="12.75" customHeight="1" x14ac:dyDescent="0.5">
      <c r="A454" s="125"/>
      <c r="B454" s="122"/>
      <c r="C454" s="122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19"/>
    </row>
    <row r="455" spans="1:18" ht="12.75" customHeight="1" x14ac:dyDescent="0.5">
      <c r="A455" s="125"/>
      <c r="B455" s="122"/>
      <c r="C455" s="122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19"/>
    </row>
    <row r="456" spans="1:18" ht="12.75" customHeight="1" x14ac:dyDescent="0.5">
      <c r="A456" s="125"/>
      <c r="B456" s="122"/>
      <c r="C456" s="122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19"/>
    </row>
    <row r="457" spans="1:18" ht="12.75" customHeight="1" x14ac:dyDescent="0.5">
      <c r="A457" s="125"/>
      <c r="B457" s="122"/>
      <c r="C457" s="122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19"/>
    </row>
    <row r="458" spans="1:18" ht="12.75" customHeight="1" x14ac:dyDescent="0.5">
      <c r="A458" s="125"/>
      <c r="B458" s="122"/>
      <c r="C458" s="122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19"/>
    </row>
    <row r="459" spans="1:18" ht="12.75" customHeight="1" x14ac:dyDescent="0.5">
      <c r="A459" s="125"/>
      <c r="B459" s="122"/>
      <c r="C459" s="122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19"/>
    </row>
    <row r="460" spans="1:18" ht="12.75" customHeight="1" x14ac:dyDescent="0.5">
      <c r="A460" s="125"/>
      <c r="B460" s="122"/>
      <c r="C460" s="122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19"/>
    </row>
    <row r="461" spans="1:18" ht="12.75" customHeight="1" x14ac:dyDescent="0.5">
      <c r="A461" s="125"/>
      <c r="B461" s="122"/>
      <c r="C461" s="122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19"/>
    </row>
    <row r="462" spans="1:18" ht="12.75" customHeight="1" x14ac:dyDescent="0.5">
      <c r="A462" s="125"/>
      <c r="B462" s="122"/>
      <c r="C462" s="122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19"/>
    </row>
    <row r="463" spans="1:18" ht="12.75" customHeight="1" x14ac:dyDescent="0.5">
      <c r="A463" s="125"/>
      <c r="B463" s="122"/>
      <c r="C463" s="122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19"/>
    </row>
    <row r="464" spans="1:18" ht="12.75" customHeight="1" x14ac:dyDescent="0.5">
      <c r="A464" s="125"/>
      <c r="B464" s="122"/>
      <c r="C464" s="122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19"/>
    </row>
    <row r="465" spans="1:18" ht="12.75" customHeight="1" x14ac:dyDescent="0.5">
      <c r="A465" s="125"/>
      <c r="B465" s="122"/>
      <c r="C465" s="122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19"/>
    </row>
    <row r="466" spans="1:18" ht="12.75" customHeight="1" x14ac:dyDescent="0.5">
      <c r="A466" s="125"/>
      <c r="B466" s="122"/>
      <c r="C466" s="122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19"/>
    </row>
    <row r="467" spans="1:18" ht="12.75" customHeight="1" x14ac:dyDescent="0.5">
      <c r="A467" s="125"/>
      <c r="B467" s="122"/>
      <c r="C467" s="122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19"/>
    </row>
    <row r="468" spans="1:18" ht="12.75" customHeight="1" x14ac:dyDescent="0.5">
      <c r="A468" s="125"/>
      <c r="B468" s="122"/>
      <c r="C468" s="122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19"/>
    </row>
    <row r="469" spans="1:18" ht="12.75" customHeight="1" x14ac:dyDescent="0.5">
      <c r="A469" s="125"/>
      <c r="B469" s="122"/>
      <c r="C469" s="122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19"/>
    </row>
    <row r="470" spans="1:18" ht="12.75" customHeight="1" x14ac:dyDescent="0.5">
      <c r="A470" s="125"/>
      <c r="B470" s="122"/>
      <c r="C470" s="122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19"/>
    </row>
    <row r="471" spans="1:18" ht="12.75" customHeight="1" x14ac:dyDescent="0.5">
      <c r="A471" s="125"/>
      <c r="B471" s="122"/>
      <c r="C471" s="122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19"/>
    </row>
    <row r="472" spans="1:18" ht="12.75" customHeight="1" x14ac:dyDescent="0.5">
      <c r="A472" s="125"/>
      <c r="B472" s="122"/>
      <c r="C472" s="122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19"/>
    </row>
    <row r="473" spans="1:18" ht="12.75" customHeight="1" x14ac:dyDescent="0.5">
      <c r="A473" s="125"/>
      <c r="B473" s="122"/>
      <c r="C473" s="122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19"/>
    </row>
    <row r="474" spans="1:18" ht="12.75" customHeight="1" x14ac:dyDescent="0.5">
      <c r="A474" s="125"/>
      <c r="B474" s="122"/>
      <c r="C474" s="122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19"/>
    </row>
    <row r="475" spans="1:18" ht="12.75" customHeight="1" x14ac:dyDescent="0.5">
      <c r="A475" s="125"/>
      <c r="B475" s="122"/>
      <c r="C475" s="122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19"/>
    </row>
    <row r="476" spans="1:18" ht="12.75" customHeight="1" x14ac:dyDescent="0.5">
      <c r="A476" s="125"/>
      <c r="B476" s="122"/>
      <c r="C476" s="122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19"/>
    </row>
    <row r="477" spans="1:18" ht="12.75" customHeight="1" x14ac:dyDescent="0.5">
      <c r="A477" s="125"/>
      <c r="B477" s="122"/>
      <c r="C477" s="122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19"/>
    </row>
    <row r="478" spans="1:18" ht="12.75" customHeight="1" x14ac:dyDescent="0.5">
      <c r="A478" s="125"/>
      <c r="B478" s="122"/>
      <c r="C478" s="122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19"/>
    </row>
    <row r="479" spans="1:18" ht="12.75" customHeight="1" x14ac:dyDescent="0.5">
      <c r="A479" s="125"/>
      <c r="B479" s="122"/>
      <c r="C479" s="122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19"/>
    </row>
    <row r="480" spans="1:18" ht="12.75" customHeight="1" x14ac:dyDescent="0.5">
      <c r="A480" s="125"/>
      <c r="B480" s="122"/>
      <c r="C480" s="122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19"/>
    </row>
    <row r="481" spans="1:18" ht="12.75" customHeight="1" x14ac:dyDescent="0.5">
      <c r="A481" s="125"/>
      <c r="B481" s="122"/>
      <c r="C481" s="122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19"/>
    </row>
    <row r="482" spans="1:18" ht="12.75" customHeight="1" x14ac:dyDescent="0.5">
      <c r="A482" s="125"/>
      <c r="B482" s="122"/>
      <c r="C482" s="122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19"/>
    </row>
    <row r="483" spans="1:18" ht="12.75" customHeight="1" x14ac:dyDescent="0.5">
      <c r="A483" s="125"/>
      <c r="B483" s="122"/>
      <c r="C483" s="122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19"/>
    </row>
    <row r="484" spans="1:18" ht="12.75" customHeight="1" x14ac:dyDescent="0.5">
      <c r="A484" s="125"/>
      <c r="B484" s="122"/>
      <c r="C484" s="122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19"/>
    </row>
    <row r="485" spans="1:18" ht="12.75" customHeight="1" x14ac:dyDescent="0.5">
      <c r="A485" s="125"/>
      <c r="B485" s="122"/>
      <c r="C485" s="122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19"/>
    </row>
    <row r="486" spans="1:18" ht="12.75" customHeight="1" x14ac:dyDescent="0.5">
      <c r="A486" s="125"/>
      <c r="B486" s="122"/>
      <c r="C486" s="122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19"/>
    </row>
    <row r="487" spans="1:18" ht="12.75" customHeight="1" x14ac:dyDescent="0.5">
      <c r="A487" s="125"/>
      <c r="B487" s="122"/>
      <c r="C487" s="122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19"/>
    </row>
    <row r="488" spans="1:18" ht="12.75" customHeight="1" x14ac:dyDescent="0.5">
      <c r="A488" s="125"/>
      <c r="B488" s="122"/>
      <c r="C488" s="122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19"/>
    </row>
    <row r="489" spans="1:18" ht="12.75" customHeight="1" x14ac:dyDescent="0.5">
      <c r="A489" s="125"/>
      <c r="B489" s="122"/>
      <c r="C489" s="122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19"/>
    </row>
    <row r="490" spans="1:18" ht="12.75" customHeight="1" x14ac:dyDescent="0.5">
      <c r="A490" s="125"/>
      <c r="B490" s="122"/>
      <c r="C490" s="122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19"/>
    </row>
    <row r="491" spans="1:18" ht="12.75" customHeight="1" x14ac:dyDescent="0.5">
      <c r="A491" s="125"/>
      <c r="B491" s="122"/>
      <c r="C491" s="122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19"/>
    </row>
    <row r="492" spans="1:18" ht="12.75" customHeight="1" x14ac:dyDescent="0.5">
      <c r="A492" s="125"/>
      <c r="B492" s="122"/>
      <c r="C492" s="122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19"/>
    </row>
    <row r="493" spans="1:18" ht="12.75" customHeight="1" x14ac:dyDescent="0.5">
      <c r="A493" s="125"/>
      <c r="B493" s="122"/>
      <c r="C493" s="122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19"/>
    </row>
    <row r="494" spans="1:18" ht="12.75" customHeight="1" x14ac:dyDescent="0.5">
      <c r="A494" s="125"/>
      <c r="B494" s="122"/>
      <c r="C494" s="122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19"/>
    </row>
    <row r="495" spans="1:18" ht="12.75" customHeight="1" x14ac:dyDescent="0.5">
      <c r="A495" s="125"/>
      <c r="B495" s="122"/>
      <c r="C495" s="122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19"/>
    </row>
    <row r="496" spans="1:18" ht="12.75" customHeight="1" x14ac:dyDescent="0.5">
      <c r="A496" s="125"/>
      <c r="B496" s="122"/>
      <c r="C496" s="122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19"/>
    </row>
    <row r="497" spans="1:18" ht="12.75" customHeight="1" x14ac:dyDescent="0.5">
      <c r="A497" s="125"/>
      <c r="B497" s="122"/>
      <c r="C497" s="122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19"/>
    </row>
    <row r="498" spans="1:18" ht="12.75" customHeight="1" x14ac:dyDescent="0.5">
      <c r="A498" s="125"/>
      <c r="B498" s="122"/>
      <c r="C498" s="122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19"/>
    </row>
    <row r="499" spans="1:18" ht="12.75" customHeight="1" x14ac:dyDescent="0.5">
      <c r="A499" s="125"/>
      <c r="B499" s="122"/>
      <c r="C499" s="122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19"/>
    </row>
    <row r="500" spans="1:18" ht="12.75" customHeight="1" x14ac:dyDescent="0.5">
      <c r="A500" s="125"/>
      <c r="B500" s="122"/>
      <c r="C500" s="122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19"/>
    </row>
    <row r="501" spans="1:18" ht="12.75" customHeight="1" x14ac:dyDescent="0.5">
      <c r="A501" s="125"/>
      <c r="B501" s="122"/>
      <c r="C501" s="122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19"/>
    </row>
    <row r="502" spans="1:18" ht="12.75" customHeight="1" x14ac:dyDescent="0.5">
      <c r="A502" s="125"/>
      <c r="B502" s="122"/>
      <c r="C502" s="122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19"/>
    </row>
    <row r="503" spans="1:18" ht="12.75" customHeight="1" x14ac:dyDescent="0.5">
      <c r="A503" s="125"/>
      <c r="B503" s="122"/>
      <c r="C503" s="122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19"/>
    </row>
    <row r="504" spans="1:18" ht="12.75" customHeight="1" x14ac:dyDescent="0.5">
      <c r="A504" s="125"/>
      <c r="B504" s="122"/>
      <c r="C504" s="122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19"/>
    </row>
    <row r="505" spans="1:18" ht="12.75" customHeight="1" x14ac:dyDescent="0.5">
      <c r="A505" s="125"/>
      <c r="B505" s="122"/>
      <c r="C505" s="122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19"/>
    </row>
    <row r="506" spans="1:18" ht="12.75" customHeight="1" x14ac:dyDescent="0.5">
      <c r="A506" s="125"/>
      <c r="B506" s="122"/>
      <c r="C506" s="122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19"/>
    </row>
    <row r="507" spans="1:18" ht="12.75" customHeight="1" x14ac:dyDescent="0.5">
      <c r="A507" s="125"/>
      <c r="B507" s="122"/>
      <c r="C507" s="122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19"/>
    </row>
    <row r="508" spans="1:18" ht="12.75" customHeight="1" x14ac:dyDescent="0.5">
      <c r="A508" s="125"/>
      <c r="B508" s="122"/>
      <c r="C508" s="122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19"/>
    </row>
    <row r="509" spans="1:18" ht="12.75" customHeight="1" x14ac:dyDescent="0.5">
      <c r="A509" s="125"/>
      <c r="B509" s="122"/>
      <c r="C509" s="122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19"/>
    </row>
    <row r="510" spans="1:18" ht="12.75" customHeight="1" x14ac:dyDescent="0.5">
      <c r="A510" s="125"/>
      <c r="B510" s="122"/>
      <c r="C510" s="122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19"/>
    </row>
    <row r="511" spans="1:18" ht="12.75" customHeight="1" x14ac:dyDescent="0.5">
      <c r="A511" s="125"/>
      <c r="B511" s="122"/>
      <c r="C511" s="122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19"/>
    </row>
    <row r="512" spans="1:18" ht="12.75" customHeight="1" x14ac:dyDescent="0.5">
      <c r="A512" s="125"/>
      <c r="B512" s="122"/>
      <c r="C512" s="122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19"/>
    </row>
    <row r="513" spans="1:18" ht="12.75" customHeight="1" x14ac:dyDescent="0.5">
      <c r="A513" s="125"/>
      <c r="B513" s="122"/>
      <c r="C513" s="122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19"/>
    </row>
    <row r="514" spans="1:18" ht="12.75" customHeight="1" x14ac:dyDescent="0.5">
      <c r="A514" s="125"/>
      <c r="B514" s="122"/>
      <c r="C514" s="122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19"/>
    </row>
    <row r="515" spans="1:18" ht="12.75" customHeight="1" x14ac:dyDescent="0.5">
      <c r="A515" s="125"/>
      <c r="B515" s="122"/>
      <c r="C515" s="122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19"/>
    </row>
    <row r="516" spans="1:18" ht="12.75" customHeight="1" x14ac:dyDescent="0.5">
      <c r="A516" s="125"/>
      <c r="B516" s="122"/>
      <c r="C516" s="122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19"/>
    </row>
    <row r="517" spans="1:18" ht="12.75" customHeight="1" x14ac:dyDescent="0.5">
      <c r="A517" s="125"/>
      <c r="B517" s="122"/>
      <c r="C517" s="122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19"/>
    </row>
    <row r="518" spans="1:18" ht="12.75" customHeight="1" x14ac:dyDescent="0.5">
      <c r="A518" s="125"/>
      <c r="B518" s="122"/>
      <c r="C518" s="122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19"/>
    </row>
    <row r="519" spans="1:18" ht="12.75" customHeight="1" x14ac:dyDescent="0.5">
      <c r="A519" s="125"/>
      <c r="B519" s="122"/>
      <c r="C519" s="122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19"/>
    </row>
    <row r="520" spans="1:18" ht="12.75" customHeight="1" x14ac:dyDescent="0.5">
      <c r="A520" s="125"/>
      <c r="B520" s="122"/>
      <c r="C520" s="122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19"/>
    </row>
    <row r="521" spans="1:18" ht="12.75" customHeight="1" x14ac:dyDescent="0.5">
      <c r="A521" s="125"/>
      <c r="B521" s="122"/>
      <c r="C521" s="122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19"/>
    </row>
    <row r="522" spans="1:18" ht="12.75" customHeight="1" x14ac:dyDescent="0.5">
      <c r="A522" s="125"/>
      <c r="B522" s="122"/>
      <c r="C522" s="122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19"/>
    </row>
    <row r="523" spans="1:18" ht="12.75" customHeight="1" x14ac:dyDescent="0.5">
      <c r="A523" s="125"/>
      <c r="B523" s="122"/>
      <c r="C523" s="122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19"/>
    </row>
    <row r="524" spans="1:18" ht="12.75" customHeight="1" x14ac:dyDescent="0.5">
      <c r="A524" s="125"/>
      <c r="B524" s="122"/>
      <c r="C524" s="122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19"/>
    </row>
    <row r="525" spans="1:18" ht="12.75" customHeight="1" x14ac:dyDescent="0.5">
      <c r="A525" s="125"/>
      <c r="B525" s="122"/>
      <c r="C525" s="122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19"/>
    </row>
    <row r="526" spans="1:18" ht="12.75" customHeight="1" x14ac:dyDescent="0.5">
      <c r="A526" s="125"/>
      <c r="B526" s="122"/>
      <c r="C526" s="122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19"/>
    </row>
    <row r="527" spans="1:18" ht="12.75" customHeight="1" x14ac:dyDescent="0.5">
      <c r="A527" s="125"/>
      <c r="B527" s="122"/>
      <c r="C527" s="122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19"/>
    </row>
    <row r="528" spans="1:18" ht="12.75" customHeight="1" x14ac:dyDescent="0.5">
      <c r="A528" s="125"/>
      <c r="B528" s="122"/>
      <c r="C528" s="122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19"/>
    </row>
    <row r="529" spans="1:18" ht="12.75" customHeight="1" x14ac:dyDescent="0.5">
      <c r="A529" s="125"/>
      <c r="B529" s="122"/>
      <c r="C529" s="122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19"/>
    </row>
    <row r="530" spans="1:18" ht="12.75" customHeight="1" x14ac:dyDescent="0.5">
      <c r="A530" s="125"/>
      <c r="B530" s="122"/>
      <c r="C530" s="122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19"/>
    </row>
    <row r="531" spans="1:18" ht="12.75" customHeight="1" x14ac:dyDescent="0.5">
      <c r="A531" s="125"/>
      <c r="B531" s="122"/>
      <c r="C531" s="122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19"/>
    </row>
    <row r="532" spans="1:18" ht="12.75" customHeight="1" x14ac:dyDescent="0.5">
      <c r="A532" s="125"/>
      <c r="B532" s="122"/>
      <c r="C532" s="122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19"/>
    </row>
    <row r="533" spans="1:18" ht="12.75" customHeight="1" x14ac:dyDescent="0.5">
      <c r="A533" s="125"/>
      <c r="B533" s="122"/>
      <c r="C533" s="122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19"/>
    </row>
    <row r="534" spans="1:18" ht="12.75" customHeight="1" x14ac:dyDescent="0.5">
      <c r="A534" s="125"/>
      <c r="B534" s="122"/>
      <c r="C534" s="122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19"/>
    </row>
    <row r="535" spans="1:18" ht="12.75" customHeight="1" x14ac:dyDescent="0.5">
      <c r="A535" s="125"/>
      <c r="B535" s="122"/>
      <c r="C535" s="122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19"/>
    </row>
    <row r="536" spans="1:18" ht="12.75" customHeight="1" x14ac:dyDescent="0.5">
      <c r="A536" s="125"/>
      <c r="B536" s="122"/>
      <c r="C536" s="122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19"/>
    </row>
    <row r="537" spans="1:18" ht="12.75" customHeight="1" x14ac:dyDescent="0.5">
      <c r="A537" s="125"/>
      <c r="B537" s="122"/>
      <c r="C537" s="122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19"/>
    </row>
    <row r="538" spans="1:18" ht="12.75" customHeight="1" x14ac:dyDescent="0.5">
      <c r="A538" s="125"/>
      <c r="B538" s="122"/>
      <c r="C538" s="122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19"/>
    </row>
    <row r="539" spans="1:18" ht="12.75" customHeight="1" x14ac:dyDescent="0.5">
      <c r="A539" s="125"/>
      <c r="B539" s="122"/>
      <c r="C539" s="122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19"/>
    </row>
    <row r="540" spans="1:18" ht="12.75" customHeight="1" x14ac:dyDescent="0.5">
      <c r="A540" s="125"/>
      <c r="B540" s="122"/>
      <c r="C540" s="122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19"/>
    </row>
    <row r="541" spans="1:18" ht="12.75" customHeight="1" x14ac:dyDescent="0.5">
      <c r="A541" s="125"/>
      <c r="B541" s="122"/>
      <c r="C541" s="122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19"/>
    </row>
    <row r="542" spans="1:18" ht="12.75" customHeight="1" x14ac:dyDescent="0.5">
      <c r="A542" s="125"/>
      <c r="B542" s="122"/>
      <c r="C542" s="122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19"/>
    </row>
    <row r="543" spans="1:18" ht="12.75" customHeight="1" x14ac:dyDescent="0.5">
      <c r="A543" s="125"/>
      <c r="B543" s="122"/>
      <c r="C543" s="122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19"/>
    </row>
    <row r="544" spans="1:18" ht="12.75" customHeight="1" x14ac:dyDescent="0.5">
      <c r="A544" s="125"/>
      <c r="B544" s="122"/>
      <c r="C544" s="122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19"/>
    </row>
    <row r="545" spans="1:18" ht="12.75" customHeight="1" x14ac:dyDescent="0.5">
      <c r="A545" s="125"/>
      <c r="B545" s="122"/>
      <c r="C545" s="122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19"/>
    </row>
    <row r="546" spans="1:18" ht="12.75" customHeight="1" x14ac:dyDescent="0.5">
      <c r="A546" s="125"/>
      <c r="B546" s="122"/>
      <c r="C546" s="122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19"/>
    </row>
    <row r="547" spans="1:18" ht="12.75" customHeight="1" x14ac:dyDescent="0.5">
      <c r="A547" s="125"/>
      <c r="B547" s="122"/>
      <c r="C547" s="122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19"/>
    </row>
    <row r="548" spans="1:18" ht="12.75" customHeight="1" x14ac:dyDescent="0.5">
      <c r="A548" s="125"/>
      <c r="B548" s="122"/>
      <c r="C548" s="122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19"/>
    </row>
    <row r="549" spans="1:18" ht="12.75" customHeight="1" x14ac:dyDescent="0.5">
      <c r="A549" s="125"/>
      <c r="B549" s="122"/>
      <c r="C549" s="122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19"/>
    </row>
    <row r="550" spans="1:18" ht="12.75" customHeight="1" x14ac:dyDescent="0.5">
      <c r="A550" s="125"/>
      <c r="B550" s="122"/>
      <c r="C550" s="122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19"/>
    </row>
    <row r="551" spans="1:18" ht="12.75" customHeight="1" x14ac:dyDescent="0.5">
      <c r="A551" s="125"/>
      <c r="B551" s="122"/>
      <c r="C551" s="122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19"/>
    </row>
    <row r="552" spans="1:18" ht="12.75" customHeight="1" x14ac:dyDescent="0.5">
      <c r="A552" s="125"/>
      <c r="B552" s="122"/>
      <c r="C552" s="122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19"/>
    </row>
    <row r="553" spans="1:18" ht="12.75" customHeight="1" x14ac:dyDescent="0.5">
      <c r="A553" s="125"/>
      <c r="B553" s="122"/>
      <c r="C553" s="122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19"/>
    </row>
    <row r="554" spans="1:18" ht="12.75" customHeight="1" x14ac:dyDescent="0.5">
      <c r="A554" s="125"/>
      <c r="B554" s="122"/>
      <c r="C554" s="122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19"/>
    </row>
    <row r="555" spans="1:18" ht="12.75" customHeight="1" x14ac:dyDescent="0.5">
      <c r="A555" s="125"/>
      <c r="B555" s="122"/>
      <c r="C555" s="122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19"/>
    </row>
    <row r="556" spans="1:18" ht="12.75" customHeight="1" x14ac:dyDescent="0.5">
      <c r="A556" s="125"/>
      <c r="B556" s="122"/>
      <c r="C556" s="122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19"/>
    </row>
    <row r="557" spans="1:18" ht="12.75" customHeight="1" x14ac:dyDescent="0.5">
      <c r="A557" s="125"/>
      <c r="B557" s="122"/>
      <c r="C557" s="122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19"/>
    </row>
    <row r="558" spans="1:18" ht="12.75" customHeight="1" x14ac:dyDescent="0.5">
      <c r="A558" s="125"/>
      <c r="B558" s="122"/>
      <c r="C558" s="122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19"/>
    </row>
    <row r="559" spans="1:18" ht="12.75" customHeight="1" x14ac:dyDescent="0.5">
      <c r="A559" s="125"/>
      <c r="B559" s="122"/>
      <c r="C559" s="122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19"/>
    </row>
    <row r="560" spans="1:18" ht="12.75" customHeight="1" x14ac:dyDescent="0.5">
      <c r="A560" s="125"/>
      <c r="B560" s="122"/>
      <c r="C560" s="122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19"/>
    </row>
    <row r="561" spans="1:18" ht="12.75" customHeight="1" x14ac:dyDescent="0.5">
      <c r="A561" s="125"/>
      <c r="B561" s="122"/>
      <c r="C561" s="122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19"/>
    </row>
    <row r="562" spans="1:18" ht="12.75" customHeight="1" x14ac:dyDescent="0.5">
      <c r="A562" s="125"/>
      <c r="B562" s="122"/>
      <c r="C562" s="122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19"/>
    </row>
    <row r="563" spans="1:18" ht="12.75" customHeight="1" x14ac:dyDescent="0.5">
      <c r="A563" s="125"/>
      <c r="B563" s="122"/>
      <c r="C563" s="122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19"/>
    </row>
    <row r="564" spans="1:18" ht="12.75" customHeight="1" x14ac:dyDescent="0.5">
      <c r="A564" s="125"/>
      <c r="B564" s="122"/>
      <c r="C564" s="122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19"/>
    </row>
    <row r="565" spans="1:18" ht="12.75" customHeight="1" x14ac:dyDescent="0.5">
      <c r="A565" s="125"/>
      <c r="B565" s="122"/>
      <c r="C565" s="122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19"/>
    </row>
    <row r="566" spans="1:18" ht="12.75" customHeight="1" x14ac:dyDescent="0.5">
      <c r="A566" s="125"/>
      <c r="B566" s="122"/>
      <c r="C566" s="122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19"/>
    </row>
    <row r="567" spans="1:18" ht="12.75" customHeight="1" x14ac:dyDescent="0.5">
      <c r="A567" s="125"/>
      <c r="B567" s="122"/>
      <c r="C567" s="122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19"/>
    </row>
    <row r="568" spans="1:18" ht="12.75" customHeight="1" x14ac:dyDescent="0.5">
      <c r="A568" s="125"/>
      <c r="B568" s="122"/>
      <c r="C568" s="122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19"/>
    </row>
    <row r="569" spans="1:18" ht="12.75" customHeight="1" x14ac:dyDescent="0.5">
      <c r="A569" s="125"/>
      <c r="B569" s="122"/>
      <c r="C569" s="122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19"/>
    </row>
    <row r="570" spans="1:18" ht="12.75" customHeight="1" x14ac:dyDescent="0.5">
      <c r="A570" s="125"/>
      <c r="B570" s="122"/>
      <c r="C570" s="122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19"/>
    </row>
    <row r="571" spans="1:18" ht="12.75" customHeight="1" x14ac:dyDescent="0.5">
      <c r="A571" s="125"/>
      <c r="B571" s="122"/>
      <c r="C571" s="122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19"/>
    </row>
    <row r="572" spans="1:18" ht="12.75" customHeight="1" x14ac:dyDescent="0.5">
      <c r="A572" s="125"/>
      <c r="B572" s="122"/>
      <c r="C572" s="122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19"/>
    </row>
    <row r="573" spans="1:18" ht="12.75" customHeight="1" x14ac:dyDescent="0.5">
      <c r="A573" s="125"/>
      <c r="B573" s="122"/>
      <c r="C573" s="122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19"/>
    </row>
    <row r="574" spans="1:18" ht="12.75" customHeight="1" x14ac:dyDescent="0.5">
      <c r="A574" s="125"/>
      <c r="B574" s="122"/>
      <c r="C574" s="122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19"/>
    </row>
    <row r="575" spans="1:18" ht="12.75" customHeight="1" x14ac:dyDescent="0.5">
      <c r="A575" s="125"/>
      <c r="B575" s="122"/>
      <c r="C575" s="122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19"/>
    </row>
    <row r="576" spans="1:18" ht="12.75" customHeight="1" x14ac:dyDescent="0.5">
      <c r="A576" s="125"/>
      <c r="B576" s="122"/>
      <c r="C576" s="122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19"/>
    </row>
    <row r="577" spans="1:18" ht="12.75" customHeight="1" x14ac:dyDescent="0.5">
      <c r="A577" s="125"/>
      <c r="B577" s="122"/>
      <c r="C577" s="122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19"/>
    </row>
    <row r="578" spans="1:18" ht="12.75" customHeight="1" x14ac:dyDescent="0.5">
      <c r="A578" s="125"/>
      <c r="B578" s="122"/>
      <c r="C578" s="122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19"/>
    </row>
    <row r="579" spans="1:18" ht="12.75" customHeight="1" x14ac:dyDescent="0.5">
      <c r="A579" s="125"/>
      <c r="B579" s="122"/>
      <c r="C579" s="122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19"/>
    </row>
    <row r="580" spans="1:18" ht="12.75" customHeight="1" x14ac:dyDescent="0.5">
      <c r="A580" s="125"/>
      <c r="B580" s="122"/>
      <c r="C580" s="122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19"/>
    </row>
    <row r="581" spans="1:18" ht="12.75" customHeight="1" x14ac:dyDescent="0.5">
      <c r="A581" s="125"/>
      <c r="B581" s="122"/>
      <c r="C581" s="122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19"/>
    </row>
    <row r="582" spans="1:18" ht="12.75" customHeight="1" x14ac:dyDescent="0.5">
      <c r="A582" s="125"/>
      <c r="B582" s="122"/>
      <c r="C582" s="122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19"/>
    </row>
    <row r="583" spans="1:18" ht="12.75" customHeight="1" x14ac:dyDescent="0.5">
      <c r="A583" s="125"/>
      <c r="B583" s="122"/>
      <c r="C583" s="122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19"/>
    </row>
    <row r="584" spans="1:18" ht="12.75" customHeight="1" x14ac:dyDescent="0.5">
      <c r="A584" s="125"/>
      <c r="B584" s="122"/>
      <c r="C584" s="122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19"/>
    </row>
    <row r="585" spans="1:18" ht="12.75" customHeight="1" x14ac:dyDescent="0.5">
      <c r="A585" s="125"/>
      <c r="B585" s="122"/>
      <c r="C585" s="122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19"/>
    </row>
    <row r="586" spans="1:18" ht="12.75" customHeight="1" x14ac:dyDescent="0.5">
      <c r="A586" s="125"/>
      <c r="B586" s="122"/>
      <c r="C586" s="122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19"/>
    </row>
    <row r="587" spans="1:18" ht="12.75" customHeight="1" x14ac:dyDescent="0.5">
      <c r="A587" s="125"/>
      <c r="B587" s="122"/>
      <c r="C587" s="122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19"/>
    </row>
    <row r="588" spans="1:18" ht="12.75" customHeight="1" x14ac:dyDescent="0.5">
      <c r="A588" s="125"/>
      <c r="B588" s="122"/>
      <c r="C588" s="122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19"/>
    </row>
    <row r="589" spans="1:18" ht="12.75" customHeight="1" x14ac:dyDescent="0.5">
      <c r="A589" s="125"/>
      <c r="B589" s="122"/>
      <c r="C589" s="122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19"/>
    </row>
    <row r="590" spans="1:18" ht="12.75" customHeight="1" x14ac:dyDescent="0.5">
      <c r="A590" s="125"/>
      <c r="B590" s="122"/>
      <c r="C590" s="122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19"/>
    </row>
    <row r="591" spans="1:18" ht="12.75" customHeight="1" x14ac:dyDescent="0.5">
      <c r="A591" s="125"/>
      <c r="B591" s="122"/>
      <c r="C591" s="122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19"/>
    </row>
    <row r="592" spans="1:18" ht="12.75" customHeight="1" x14ac:dyDescent="0.5">
      <c r="A592" s="125"/>
      <c r="B592" s="122"/>
      <c r="C592" s="122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19"/>
    </row>
    <row r="593" spans="1:18" ht="12.75" customHeight="1" x14ac:dyDescent="0.5">
      <c r="A593" s="125"/>
      <c r="B593" s="122"/>
      <c r="C593" s="122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19"/>
    </row>
    <row r="594" spans="1:18" ht="12.75" customHeight="1" x14ac:dyDescent="0.5">
      <c r="A594" s="125"/>
      <c r="B594" s="122"/>
      <c r="C594" s="122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19"/>
    </row>
    <row r="595" spans="1:18" ht="12.75" customHeight="1" x14ac:dyDescent="0.5">
      <c r="A595" s="125"/>
      <c r="B595" s="122"/>
      <c r="C595" s="122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19"/>
    </row>
    <row r="596" spans="1:18" ht="12.75" customHeight="1" x14ac:dyDescent="0.5">
      <c r="A596" s="125"/>
      <c r="B596" s="122"/>
      <c r="C596" s="122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19"/>
    </row>
    <row r="597" spans="1:18" ht="12.75" customHeight="1" x14ac:dyDescent="0.5">
      <c r="A597" s="125"/>
      <c r="B597" s="122"/>
      <c r="C597" s="122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19"/>
    </row>
    <row r="598" spans="1:18" ht="12.75" customHeight="1" x14ac:dyDescent="0.5">
      <c r="A598" s="125"/>
      <c r="B598" s="122"/>
      <c r="C598" s="122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19"/>
    </row>
    <row r="599" spans="1:18" ht="12.75" customHeight="1" x14ac:dyDescent="0.5">
      <c r="A599" s="125"/>
      <c r="B599" s="122"/>
      <c r="C599" s="122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19"/>
    </row>
    <row r="600" spans="1:18" ht="12.75" customHeight="1" x14ac:dyDescent="0.5">
      <c r="A600" s="125"/>
      <c r="B600" s="122"/>
      <c r="C600" s="122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19"/>
    </row>
    <row r="601" spans="1:18" ht="12.75" customHeight="1" x14ac:dyDescent="0.5">
      <c r="A601" s="125"/>
      <c r="B601" s="122"/>
      <c r="C601" s="122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19"/>
    </row>
    <row r="602" spans="1:18" ht="12.75" customHeight="1" x14ac:dyDescent="0.5">
      <c r="A602" s="125"/>
      <c r="B602" s="122"/>
      <c r="C602" s="122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19"/>
    </row>
    <row r="603" spans="1:18" ht="12.75" customHeight="1" x14ac:dyDescent="0.5">
      <c r="A603" s="125"/>
      <c r="B603" s="122"/>
      <c r="C603" s="122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19"/>
    </row>
    <row r="604" spans="1:18" ht="12.75" customHeight="1" x14ac:dyDescent="0.5">
      <c r="A604" s="125"/>
      <c r="B604" s="122"/>
      <c r="C604" s="122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19"/>
    </row>
    <row r="605" spans="1:18" ht="12.75" customHeight="1" x14ac:dyDescent="0.5">
      <c r="A605" s="125"/>
      <c r="B605" s="122"/>
      <c r="C605" s="122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19"/>
    </row>
    <row r="606" spans="1:18" ht="12.75" customHeight="1" x14ac:dyDescent="0.5">
      <c r="A606" s="125"/>
      <c r="B606" s="122"/>
      <c r="C606" s="122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19"/>
    </row>
    <row r="607" spans="1:18" ht="12.75" customHeight="1" x14ac:dyDescent="0.5">
      <c r="A607" s="125"/>
      <c r="B607" s="122"/>
      <c r="C607" s="122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19"/>
    </row>
    <row r="608" spans="1:18" ht="12.75" customHeight="1" x14ac:dyDescent="0.5">
      <c r="A608" s="125"/>
      <c r="B608" s="122"/>
      <c r="C608" s="122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19"/>
    </row>
    <row r="609" spans="1:18" ht="12.75" customHeight="1" x14ac:dyDescent="0.5">
      <c r="A609" s="125"/>
      <c r="B609" s="122"/>
      <c r="C609" s="122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19"/>
    </row>
    <row r="610" spans="1:18" ht="12.75" customHeight="1" x14ac:dyDescent="0.5">
      <c r="A610" s="125"/>
      <c r="B610" s="122"/>
      <c r="C610" s="122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19"/>
    </row>
    <row r="611" spans="1:18" ht="12.75" customHeight="1" x14ac:dyDescent="0.5">
      <c r="A611" s="125"/>
      <c r="B611" s="122"/>
      <c r="C611" s="122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19"/>
    </row>
    <row r="612" spans="1:18" ht="12.75" customHeight="1" x14ac:dyDescent="0.5">
      <c r="A612" s="125"/>
      <c r="B612" s="122"/>
      <c r="C612" s="122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19"/>
    </row>
    <row r="613" spans="1:18" ht="12.75" customHeight="1" x14ac:dyDescent="0.5">
      <c r="A613" s="125"/>
      <c r="B613" s="122"/>
      <c r="C613" s="122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19"/>
    </row>
    <row r="614" spans="1:18" ht="12.75" customHeight="1" x14ac:dyDescent="0.5">
      <c r="A614" s="125"/>
      <c r="B614" s="122"/>
      <c r="C614" s="122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19"/>
    </row>
    <row r="615" spans="1:18" ht="12.75" customHeight="1" x14ac:dyDescent="0.5">
      <c r="A615" s="125"/>
      <c r="B615" s="122"/>
      <c r="C615" s="122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19"/>
    </row>
    <row r="616" spans="1:18" ht="12.75" customHeight="1" x14ac:dyDescent="0.5">
      <c r="A616" s="125"/>
      <c r="B616" s="122"/>
      <c r="C616" s="122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19"/>
    </row>
    <row r="617" spans="1:18" ht="12.75" customHeight="1" x14ac:dyDescent="0.5">
      <c r="A617" s="125"/>
      <c r="B617" s="122"/>
      <c r="C617" s="122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19"/>
    </row>
    <row r="618" spans="1:18" ht="12.75" customHeight="1" x14ac:dyDescent="0.5">
      <c r="A618" s="125"/>
      <c r="B618" s="122"/>
      <c r="C618" s="122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19"/>
    </row>
    <row r="619" spans="1:18" ht="12.75" customHeight="1" x14ac:dyDescent="0.5">
      <c r="A619" s="125"/>
      <c r="B619" s="122"/>
      <c r="C619" s="122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19"/>
    </row>
    <row r="620" spans="1:18" ht="12.75" customHeight="1" x14ac:dyDescent="0.5">
      <c r="A620" s="125"/>
      <c r="B620" s="122"/>
      <c r="C620" s="122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19"/>
    </row>
    <row r="621" spans="1:18" ht="12.75" customHeight="1" x14ac:dyDescent="0.5">
      <c r="A621" s="125"/>
      <c r="B621" s="122"/>
      <c r="C621" s="122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19"/>
    </row>
    <row r="622" spans="1:18" ht="12.75" customHeight="1" x14ac:dyDescent="0.5">
      <c r="A622" s="125"/>
      <c r="B622" s="122"/>
      <c r="C622" s="122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19"/>
    </row>
    <row r="623" spans="1:18" ht="12.75" customHeight="1" x14ac:dyDescent="0.5">
      <c r="A623" s="125"/>
      <c r="B623" s="122"/>
      <c r="C623" s="122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19"/>
    </row>
    <row r="624" spans="1:18" ht="12.75" customHeight="1" x14ac:dyDescent="0.5">
      <c r="A624" s="125"/>
      <c r="B624" s="122"/>
      <c r="C624" s="122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19"/>
    </row>
    <row r="625" spans="1:18" ht="12.75" customHeight="1" x14ac:dyDescent="0.5">
      <c r="A625" s="125"/>
      <c r="B625" s="122"/>
      <c r="C625" s="122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19"/>
    </row>
    <row r="626" spans="1:18" ht="12.75" customHeight="1" x14ac:dyDescent="0.5">
      <c r="A626" s="125"/>
      <c r="B626" s="122"/>
      <c r="C626" s="122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19"/>
    </row>
    <row r="627" spans="1:18" ht="12.75" customHeight="1" x14ac:dyDescent="0.5">
      <c r="A627" s="125"/>
      <c r="B627" s="122"/>
      <c r="C627" s="122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19"/>
    </row>
    <row r="628" spans="1:18" ht="12.75" customHeight="1" x14ac:dyDescent="0.5">
      <c r="A628" s="125"/>
      <c r="B628" s="122"/>
      <c r="C628" s="122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19"/>
    </row>
    <row r="629" spans="1:18" ht="12.75" customHeight="1" x14ac:dyDescent="0.5">
      <c r="A629" s="125"/>
      <c r="B629" s="122"/>
      <c r="C629" s="122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19"/>
    </row>
    <row r="630" spans="1:18" ht="12.75" customHeight="1" x14ac:dyDescent="0.5">
      <c r="A630" s="125"/>
      <c r="B630" s="122"/>
      <c r="C630" s="122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19"/>
    </row>
    <row r="631" spans="1:18" ht="12.75" customHeight="1" x14ac:dyDescent="0.5">
      <c r="A631" s="125"/>
      <c r="B631" s="122"/>
      <c r="C631" s="122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19"/>
    </row>
    <row r="632" spans="1:18" ht="12.75" customHeight="1" x14ac:dyDescent="0.5">
      <c r="A632" s="125"/>
      <c r="B632" s="122"/>
      <c r="C632" s="122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19"/>
    </row>
    <row r="633" spans="1:18" ht="12.75" customHeight="1" x14ac:dyDescent="0.5">
      <c r="A633" s="125"/>
      <c r="B633" s="122"/>
      <c r="C633" s="122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19"/>
    </row>
    <row r="634" spans="1:18" ht="12.75" customHeight="1" x14ac:dyDescent="0.5">
      <c r="A634" s="125"/>
      <c r="B634" s="122"/>
      <c r="C634" s="122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19"/>
    </row>
    <row r="635" spans="1:18" ht="12.75" customHeight="1" x14ac:dyDescent="0.5">
      <c r="A635" s="125"/>
      <c r="B635" s="122"/>
      <c r="C635" s="122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19"/>
    </row>
    <row r="636" spans="1:18" ht="12.75" customHeight="1" x14ac:dyDescent="0.5">
      <c r="A636" s="125"/>
      <c r="B636" s="122"/>
      <c r="C636" s="122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19"/>
    </row>
    <row r="637" spans="1:18" ht="12.75" customHeight="1" x14ac:dyDescent="0.5">
      <c r="A637" s="125"/>
      <c r="B637" s="122"/>
      <c r="C637" s="122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19"/>
    </row>
    <row r="638" spans="1:18" ht="12.75" customHeight="1" x14ac:dyDescent="0.5">
      <c r="A638" s="125"/>
      <c r="B638" s="122"/>
      <c r="C638" s="122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19"/>
    </row>
    <row r="639" spans="1:18" ht="12.75" customHeight="1" x14ac:dyDescent="0.5">
      <c r="A639" s="125"/>
      <c r="B639" s="122"/>
      <c r="C639" s="122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19"/>
    </row>
    <row r="640" spans="1:18" ht="12.75" customHeight="1" x14ac:dyDescent="0.5">
      <c r="A640" s="125"/>
      <c r="B640" s="122"/>
      <c r="C640" s="122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19"/>
    </row>
    <row r="641" spans="1:18" ht="12.75" customHeight="1" x14ac:dyDescent="0.5">
      <c r="A641" s="125"/>
      <c r="B641" s="122"/>
      <c r="C641" s="122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19"/>
    </row>
    <row r="642" spans="1:18" ht="12.75" customHeight="1" x14ac:dyDescent="0.5">
      <c r="A642" s="125"/>
      <c r="B642" s="122"/>
      <c r="C642" s="122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19"/>
    </row>
    <row r="643" spans="1:18" ht="12.75" customHeight="1" x14ac:dyDescent="0.5">
      <c r="A643" s="125"/>
      <c r="B643" s="122"/>
      <c r="C643" s="122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19"/>
    </row>
    <row r="644" spans="1:18" ht="12.75" customHeight="1" x14ac:dyDescent="0.5">
      <c r="A644" s="125"/>
      <c r="B644" s="122"/>
      <c r="C644" s="122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19"/>
    </row>
    <row r="645" spans="1:18" ht="12.75" customHeight="1" x14ac:dyDescent="0.5">
      <c r="A645" s="125"/>
      <c r="B645" s="122"/>
      <c r="C645" s="122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19"/>
    </row>
    <row r="646" spans="1:18" ht="12.75" customHeight="1" x14ac:dyDescent="0.5">
      <c r="A646" s="125"/>
      <c r="B646" s="122"/>
      <c r="C646" s="122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19"/>
    </row>
    <row r="647" spans="1:18" ht="12.75" customHeight="1" x14ac:dyDescent="0.5">
      <c r="A647" s="125"/>
      <c r="B647" s="122"/>
      <c r="C647" s="122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19"/>
    </row>
    <row r="648" spans="1:18" ht="12.75" customHeight="1" x14ac:dyDescent="0.5">
      <c r="A648" s="125"/>
      <c r="B648" s="122"/>
      <c r="C648" s="122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19"/>
    </row>
    <row r="649" spans="1:18" ht="12.75" customHeight="1" x14ac:dyDescent="0.5">
      <c r="A649" s="125"/>
      <c r="B649" s="122"/>
      <c r="C649" s="122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19"/>
    </row>
    <row r="650" spans="1:18" ht="12.75" customHeight="1" x14ac:dyDescent="0.5">
      <c r="A650" s="125"/>
      <c r="B650" s="122"/>
      <c r="C650" s="122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19"/>
    </row>
    <row r="651" spans="1:18" ht="12.75" customHeight="1" x14ac:dyDescent="0.5">
      <c r="A651" s="125"/>
      <c r="B651" s="122"/>
      <c r="C651" s="122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19"/>
    </row>
    <row r="652" spans="1:18" ht="12.75" customHeight="1" x14ac:dyDescent="0.5">
      <c r="A652" s="125"/>
      <c r="B652" s="122"/>
      <c r="C652" s="122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19"/>
    </row>
    <row r="653" spans="1:18" ht="12.75" customHeight="1" x14ac:dyDescent="0.5">
      <c r="A653" s="125"/>
      <c r="B653" s="122"/>
      <c r="C653" s="122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19"/>
    </row>
    <row r="654" spans="1:18" ht="12.75" customHeight="1" x14ac:dyDescent="0.5">
      <c r="A654" s="125"/>
      <c r="B654" s="122"/>
      <c r="C654" s="122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19"/>
    </row>
    <row r="655" spans="1:18" ht="12.75" customHeight="1" x14ac:dyDescent="0.5">
      <c r="A655" s="125"/>
      <c r="B655" s="122"/>
      <c r="C655" s="122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19"/>
    </row>
    <row r="656" spans="1:18" ht="12.75" customHeight="1" x14ac:dyDescent="0.5">
      <c r="A656" s="125"/>
      <c r="B656" s="122"/>
      <c r="C656" s="122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19"/>
    </row>
    <row r="657" spans="1:18" ht="12.75" customHeight="1" x14ac:dyDescent="0.5">
      <c r="A657" s="125"/>
      <c r="B657" s="122"/>
      <c r="C657" s="122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19"/>
    </row>
    <row r="658" spans="1:18" ht="12.75" customHeight="1" x14ac:dyDescent="0.5">
      <c r="A658" s="125"/>
      <c r="B658" s="122"/>
      <c r="C658" s="122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19"/>
    </row>
    <row r="659" spans="1:18" ht="12.75" customHeight="1" x14ac:dyDescent="0.5">
      <c r="A659" s="125"/>
      <c r="B659" s="122"/>
      <c r="C659" s="122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19"/>
    </row>
    <row r="660" spans="1:18" ht="12.75" customHeight="1" x14ac:dyDescent="0.5">
      <c r="A660" s="125"/>
      <c r="B660" s="122"/>
      <c r="C660" s="122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19"/>
    </row>
    <row r="661" spans="1:18" ht="12.75" customHeight="1" x14ac:dyDescent="0.5">
      <c r="A661" s="125"/>
      <c r="B661" s="122"/>
      <c r="C661" s="122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19"/>
    </row>
    <row r="662" spans="1:18" ht="12.75" customHeight="1" x14ac:dyDescent="0.5">
      <c r="A662" s="125"/>
      <c r="B662" s="122"/>
      <c r="C662" s="122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19"/>
    </row>
    <row r="663" spans="1:18" ht="12.75" customHeight="1" x14ac:dyDescent="0.5">
      <c r="A663" s="125"/>
      <c r="B663" s="122"/>
      <c r="C663" s="122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19"/>
    </row>
    <row r="664" spans="1:18" ht="12.75" customHeight="1" x14ac:dyDescent="0.5">
      <c r="A664" s="125"/>
      <c r="B664" s="122"/>
      <c r="C664" s="122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19"/>
    </row>
    <row r="665" spans="1:18" ht="12.75" customHeight="1" x14ac:dyDescent="0.5">
      <c r="A665" s="125"/>
      <c r="B665" s="122"/>
      <c r="C665" s="122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19"/>
    </row>
    <row r="666" spans="1:18" ht="12.75" customHeight="1" x14ac:dyDescent="0.5">
      <c r="A666" s="125"/>
      <c r="B666" s="122"/>
      <c r="C666" s="122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19"/>
    </row>
    <row r="667" spans="1:18" ht="12.75" customHeight="1" x14ac:dyDescent="0.5">
      <c r="A667" s="125"/>
      <c r="B667" s="122"/>
      <c r="C667" s="122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19"/>
    </row>
    <row r="668" spans="1:18" ht="12.75" customHeight="1" x14ac:dyDescent="0.5">
      <c r="A668" s="125"/>
      <c r="B668" s="122"/>
      <c r="C668" s="122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19"/>
    </row>
    <row r="669" spans="1:18" ht="12.75" customHeight="1" x14ac:dyDescent="0.5">
      <c r="A669" s="125"/>
      <c r="B669" s="122"/>
      <c r="C669" s="122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19"/>
    </row>
    <row r="670" spans="1:18" ht="12.75" customHeight="1" x14ac:dyDescent="0.5">
      <c r="A670" s="125"/>
      <c r="B670" s="122"/>
      <c r="C670" s="122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19"/>
    </row>
    <row r="671" spans="1:18" ht="12.75" customHeight="1" x14ac:dyDescent="0.5">
      <c r="A671" s="125"/>
      <c r="B671" s="122"/>
      <c r="C671" s="122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19"/>
    </row>
    <row r="672" spans="1:18" ht="12.75" customHeight="1" x14ac:dyDescent="0.5">
      <c r="A672" s="125"/>
      <c r="B672" s="122"/>
      <c r="C672" s="122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19"/>
    </row>
    <row r="673" spans="1:18" ht="12.75" customHeight="1" x14ac:dyDescent="0.5">
      <c r="A673" s="125"/>
      <c r="B673" s="122"/>
      <c r="C673" s="122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19"/>
    </row>
    <row r="674" spans="1:18" ht="12.75" customHeight="1" x14ac:dyDescent="0.5">
      <c r="A674" s="125"/>
      <c r="B674" s="122"/>
      <c r="C674" s="122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19"/>
    </row>
    <row r="675" spans="1:18" ht="12.75" customHeight="1" x14ac:dyDescent="0.5">
      <c r="A675" s="125"/>
      <c r="B675" s="122"/>
      <c r="C675" s="122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19"/>
    </row>
    <row r="676" spans="1:18" ht="12.75" customHeight="1" x14ac:dyDescent="0.5">
      <c r="A676" s="125"/>
      <c r="B676" s="122"/>
      <c r="C676" s="122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19"/>
    </row>
    <row r="677" spans="1:18" ht="12.75" customHeight="1" x14ac:dyDescent="0.5">
      <c r="A677" s="125"/>
      <c r="B677" s="122"/>
      <c r="C677" s="122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19"/>
    </row>
    <row r="678" spans="1:18" ht="12.75" customHeight="1" x14ac:dyDescent="0.5">
      <c r="A678" s="125"/>
      <c r="B678" s="122"/>
      <c r="C678" s="122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19"/>
    </row>
    <row r="679" spans="1:18" ht="12.75" customHeight="1" x14ac:dyDescent="0.5">
      <c r="A679" s="125"/>
      <c r="B679" s="122"/>
      <c r="C679" s="122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19"/>
    </row>
    <row r="680" spans="1:18" ht="12.75" customHeight="1" x14ac:dyDescent="0.5">
      <c r="A680" s="125"/>
      <c r="B680" s="122"/>
      <c r="C680" s="122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19"/>
    </row>
    <row r="681" spans="1:18" ht="12.75" customHeight="1" x14ac:dyDescent="0.5">
      <c r="A681" s="125"/>
      <c r="B681" s="122"/>
      <c r="C681" s="122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19"/>
    </row>
    <row r="682" spans="1:18" ht="12.75" customHeight="1" x14ac:dyDescent="0.5">
      <c r="A682" s="125"/>
      <c r="B682" s="122"/>
      <c r="C682" s="122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19"/>
    </row>
    <row r="683" spans="1:18" ht="12.75" customHeight="1" x14ac:dyDescent="0.5">
      <c r="A683" s="125"/>
      <c r="B683" s="122"/>
      <c r="C683" s="122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19"/>
    </row>
    <row r="684" spans="1:18" ht="12.75" customHeight="1" x14ac:dyDescent="0.5">
      <c r="A684" s="125"/>
      <c r="B684" s="122"/>
      <c r="C684" s="122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19"/>
    </row>
    <row r="685" spans="1:18" ht="12.75" customHeight="1" x14ac:dyDescent="0.5">
      <c r="A685" s="125"/>
      <c r="B685" s="122"/>
      <c r="C685" s="122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19"/>
    </row>
    <row r="686" spans="1:18" ht="12.75" customHeight="1" x14ac:dyDescent="0.5">
      <c r="A686" s="125"/>
      <c r="B686" s="122"/>
      <c r="C686" s="122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19"/>
    </row>
    <row r="687" spans="1:18" ht="12.75" customHeight="1" x14ac:dyDescent="0.5">
      <c r="A687" s="125"/>
      <c r="B687" s="122"/>
      <c r="C687" s="122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19"/>
    </row>
    <row r="688" spans="1:18" ht="12.75" customHeight="1" x14ac:dyDescent="0.5">
      <c r="A688" s="125"/>
      <c r="B688" s="122"/>
      <c r="C688" s="122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19"/>
    </row>
    <row r="689" spans="1:18" ht="12.75" customHeight="1" x14ac:dyDescent="0.5">
      <c r="A689" s="125"/>
      <c r="B689" s="122"/>
      <c r="C689" s="122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19"/>
    </row>
    <row r="690" spans="1:18" ht="12.75" customHeight="1" x14ac:dyDescent="0.5">
      <c r="A690" s="125"/>
      <c r="B690" s="122"/>
      <c r="C690" s="122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19"/>
    </row>
    <row r="691" spans="1:18" ht="12.75" customHeight="1" x14ac:dyDescent="0.5">
      <c r="A691" s="125"/>
      <c r="B691" s="122"/>
      <c r="C691" s="122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19"/>
    </row>
    <row r="692" spans="1:18" ht="12.75" customHeight="1" x14ac:dyDescent="0.5">
      <c r="A692" s="125"/>
      <c r="B692" s="122"/>
      <c r="C692" s="122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19"/>
    </row>
    <row r="693" spans="1:18" ht="12.75" customHeight="1" x14ac:dyDescent="0.5">
      <c r="A693" s="125"/>
      <c r="B693" s="122"/>
      <c r="C693" s="122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19"/>
    </row>
    <row r="694" spans="1:18" ht="12.75" customHeight="1" x14ac:dyDescent="0.5">
      <c r="A694" s="125"/>
      <c r="B694" s="122"/>
      <c r="C694" s="122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19"/>
    </row>
    <row r="695" spans="1:18" ht="12.75" customHeight="1" x14ac:dyDescent="0.5">
      <c r="A695" s="125"/>
      <c r="B695" s="122"/>
      <c r="C695" s="122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19"/>
    </row>
    <row r="696" spans="1:18" ht="12.75" customHeight="1" x14ac:dyDescent="0.5">
      <c r="A696" s="125"/>
      <c r="B696" s="122"/>
      <c r="C696" s="122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19"/>
    </row>
    <row r="697" spans="1:18" ht="12.75" customHeight="1" x14ac:dyDescent="0.5">
      <c r="A697" s="125"/>
      <c r="B697" s="122"/>
      <c r="C697" s="122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19"/>
    </row>
    <row r="698" spans="1:18" ht="12.75" customHeight="1" x14ac:dyDescent="0.5">
      <c r="A698" s="125"/>
      <c r="B698" s="122"/>
      <c r="C698" s="122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19"/>
    </row>
    <row r="699" spans="1:18" ht="12.75" customHeight="1" x14ac:dyDescent="0.5">
      <c r="A699" s="125"/>
      <c r="B699" s="122"/>
      <c r="C699" s="122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19"/>
    </row>
    <row r="700" spans="1:18" ht="12.75" customHeight="1" x14ac:dyDescent="0.5">
      <c r="A700" s="125"/>
      <c r="B700" s="122"/>
      <c r="C700" s="122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19"/>
    </row>
    <row r="701" spans="1:18" ht="12.75" customHeight="1" x14ac:dyDescent="0.5">
      <c r="A701" s="125"/>
      <c r="B701" s="122"/>
      <c r="C701" s="122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19"/>
    </row>
    <row r="702" spans="1:18" ht="12.75" customHeight="1" x14ac:dyDescent="0.5">
      <c r="A702" s="125"/>
      <c r="B702" s="122"/>
      <c r="C702" s="122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19"/>
    </row>
    <row r="703" spans="1:18" ht="12.75" customHeight="1" x14ac:dyDescent="0.5">
      <c r="A703" s="125"/>
      <c r="B703" s="122"/>
      <c r="C703" s="122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19"/>
    </row>
    <row r="704" spans="1:18" ht="12.75" customHeight="1" x14ac:dyDescent="0.5">
      <c r="A704" s="125"/>
      <c r="B704" s="122"/>
      <c r="C704" s="122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19"/>
    </row>
    <row r="705" spans="1:18" ht="12.75" customHeight="1" x14ac:dyDescent="0.5">
      <c r="A705" s="125"/>
      <c r="B705" s="122"/>
      <c r="C705" s="122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19"/>
    </row>
    <row r="706" spans="1:18" ht="12.75" customHeight="1" x14ac:dyDescent="0.5">
      <c r="A706" s="125"/>
      <c r="B706" s="122"/>
      <c r="C706" s="122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19"/>
    </row>
    <row r="707" spans="1:18" ht="12.75" customHeight="1" x14ac:dyDescent="0.5">
      <c r="A707" s="125"/>
      <c r="B707" s="122"/>
      <c r="C707" s="122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19"/>
    </row>
    <row r="708" spans="1:18" ht="12.75" customHeight="1" x14ac:dyDescent="0.5">
      <c r="A708" s="125"/>
      <c r="B708" s="122"/>
      <c r="C708" s="122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19"/>
    </row>
    <row r="709" spans="1:18" ht="12.75" customHeight="1" x14ac:dyDescent="0.5">
      <c r="A709" s="125"/>
      <c r="B709" s="122"/>
      <c r="C709" s="122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19"/>
    </row>
    <row r="710" spans="1:18" ht="12.75" customHeight="1" x14ac:dyDescent="0.5">
      <c r="A710" s="125"/>
      <c r="B710" s="122"/>
      <c r="C710" s="122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19"/>
    </row>
    <row r="711" spans="1:18" ht="12.75" customHeight="1" x14ac:dyDescent="0.5">
      <c r="A711" s="125"/>
      <c r="B711" s="122"/>
      <c r="C711" s="122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19"/>
    </row>
    <row r="712" spans="1:18" ht="12.75" customHeight="1" x14ac:dyDescent="0.5">
      <c r="A712" s="125"/>
      <c r="B712" s="122"/>
      <c r="C712" s="122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19"/>
    </row>
    <row r="713" spans="1:18" ht="12.75" customHeight="1" x14ac:dyDescent="0.5">
      <c r="A713" s="125"/>
      <c r="B713" s="122"/>
      <c r="C713" s="122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19"/>
    </row>
    <row r="714" spans="1:18" ht="12.75" customHeight="1" x14ac:dyDescent="0.5">
      <c r="A714" s="125"/>
      <c r="B714" s="122"/>
      <c r="C714" s="122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19"/>
    </row>
    <row r="715" spans="1:18" ht="12.75" customHeight="1" x14ac:dyDescent="0.5">
      <c r="A715" s="125"/>
      <c r="B715" s="122"/>
      <c r="C715" s="122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19"/>
    </row>
    <row r="716" spans="1:18" ht="12.75" customHeight="1" x14ac:dyDescent="0.5">
      <c r="A716" s="125"/>
      <c r="B716" s="122"/>
      <c r="C716" s="122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19"/>
    </row>
    <row r="717" spans="1:18" ht="12.75" customHeight="1" x14ac:dyDescent="0.5">
      <c r="A717" s="125"/>
      <c r="B717" s="122"/>
      <c r="C717" s="122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19"/>
    </row>
    <row r="718" spans="1:18" ht="12.75" customHeight="1" x14ac:dyDescent="0.5">
      <c r="A718" s="125"/>
      <c r="B718" s="122"/>
      <c r="C718" s="122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19"/>
    </row>
    <row r="719" spans="1:18" ht="12.75" customHeight="1" x14ac:dyDescent="0.5">
      <c r="A719" s="125"/>
      <c r="B719" s="122"/>
      <c r="C719" s="122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19"/>
    </row>
    <row r="720" spans="1:18" ht="12.75" customHeight="1" x14ac:dyDescent="0.5">
      <c r="A720" s="125"/>
      <c r="B720" s="122"/>
      <c r="C720" s="122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19"/>
    </row>
    <row r="721" spans="1:18" ht="12.75" customHeight="1" x14ac:dyDescent="0.5">
      <c r="A721" s="125"/>
      <c r="B721" s="122"/>
      <c r="C721" s="122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19"/>
    </row>
    <row r="722" spans="1:18" ht="12.75" customHeight="1" x14ac:dyDescent="0.5">
      <c r="A722" s="125"/>
      <c r="B722" s="122"/>
      <c r="C722" s="122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19"/>
    </row>
    <row r="723" spans="1:18" ht="12.75" customHeight="1" x14ac:dyDescent="0.5">
      <c r="A723" s="125"/>
      <c r="B723" s="122"/>
      <c r="C723" s="122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19"/>
    </row>
    <row r="724" spans="1:18" ht="12.75" customHeight="1" x14ac:dyDescent="0.5">
      <c r="A724" s="125"/>
      <c r="B724" s="122"/>
      <c r="C724" s="122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19"/>
    </row>
    <row r="725" spans="1:18" ht="12.75" customHeight="1" x14ac:dyDescent="0.5">
      <c r="A725" s="125"/>
      <c r="B725" s="122"/>
      <c r="C725" s="122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19"/>
    </row>
    <row r="726" spans="1:18" ht="12.75" customHeight="1" x14ac:dyDescent="0.5">
      <c r="A726" s="125"/>
      <c r="B726" s="122"/>
      <c r="C726" s="122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19"/>
    </row>
    <row r="727" spans="1:18" ht="12.75" customHeight="1" x14ac:dyDescent="0.5">
      <c r="A727" s="125"/>
      <c r="B727" s="122"/>
      <c r="C727" s="122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19"/>
    </row>
    <row r="728" spans="1:18" ht="12.75" customHeight="1" x14ac:dyDescent="0.5">
      <c r="A728" s="125"/>
      <c r="B728" s="122"/>
      <c r="C728" s="122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19"/>
    </row>
    <row r="729" spans="1:18" ht="12.75" customHeight="1" x14ac:dyDescent="0.5">
      <c r="A729" s="125"/>
      <c r="B729" s="122"/>
      <c r="C729" s="122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19"/>
    </row>
    <row r="730" spans="1:18" ht="12.75" customHeight="1" x14ac:dyDescent="0.5">
      <c r="A730" s="125"/>
      <c r="B730" s="122"/>
      <c r="C730" s="122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19"/>
    </row>
    <row r="731" spans="1:18" ht="12.75" customHeight="1" x14ac:dyDescent="0.5">
      <c r="A731" s="125"/>
      <c r="B731" s="122"/>
      <c r="C731" s="122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19"/>
    </row>
    <row r="732" spans="1:18" ht="12.75" customHeight="1" x14ac:dyDescent="0.5">
      <c r="A732" s="125"/>
      <c r="B732" s="122"/>
      <c r="C732" s="122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19"/>
    </row>
    <row r="733" spans="1:18" ht="12.75" customHeight="1" x14ac:dyDescent="0.5">
      <c r="A733" s="125"/>
      <c r="B733" s="122"/>
      <c r="C733" s="122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19"/>
    </row>
    <row r="734" spans="1:18" ht="12.75" customHeight="1" x14ac:dyDescent="0.5">
      <c r="A734" s="125"/>
      <c r="B734" s="122"/>
      <c r="C734" s="122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19"/>
    </row>
    <row r="735" spans="1:18" ht="12.75" customHeight="1" x14ac:dyDescent="0.5">
      <c r="A735" s="125"/>
      <c r="B735" s="122"/>
      <c r="C735" s="122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19"/>
    </row>
    <row r="736" spans="1:18" ht="12.75" customHeight="1" x14ac:dyDescent="0.5">
      <c r="A736" s="125"/>
      <c r="B736" s="122"/>
      <c r="C736" s="122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19"/>
    </row>
    <row r="737" spans="1:18" ht="12.75" customHeight="1" x14ac:dyDescent="0.5">
      <c r="A737" s="125"/>
      <c r="B737" s="122"/>
      <c r="C737" s="122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19"/>
    </row>
    <row r="738" spans="1:18" ht="12.75" customHeight="1" x14ac:dyDescent="0.5">
      <c r="A738" s="125"/>
      <c r="B738" s="122"/>
      <c r="C738" s="122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19"/>
    </row>
    <row r="739" spans="1:18" ht="12.75" customHeight="1" x14ac:dyDescent="0.5">
      <c r="A739" s="125"/>
      <c r="B739" s="122"/>
      <c r="C739" s="122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19"/>
    </row>
    <row r="740" spans="1:18" ht="12.75" customHeight="1" x14ac:dyDescent="0.5">
      <c r="A740" s="125"/>
      <c r="B740" s="122"/>
      <c r="C740" s="122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19"/>
    </row>
    <row r="741" spans="1:18" ht="12.75" customHeight="1" x14ac:dyDescent="0.5">
      <c r="A741" s="125"/>
      <c r="B741" s="122"/>
      <c r="C741" s="122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19"/>
    </row>
    <row r="742" spans="1:18" ht="12.75" customHeight="1" x14ac:dyDescent="0.5">
      <c r="A742" s="125"/>
      <c r="B742" s="122"/>
      <c r="C742" s="122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19"/>
    </row>
    <row r="743" spans="1:18" ht="12.75" customHeight="1" x14ac:dyDescent="0.5">
      <c r="A743" s="125"/>
      <c r="B743" s="122"/>
      <c r="C743" s="122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19"/>
    </row>
    <row r="744" spans="1:18" ht="12.75" customHeight="1" x14ac:dyDescent="0.5">
      <c r="A744" s="125"/>
      <c r="B744" s="122"/>
      <c r="C744" s="122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19"/>
    </row>
    <row r="745" spans="1:18" ht="12.75" customHeight="1" x14ac:dyDescent="0.5">
      <c r="A745" s="125"/>
      <c r="B745" s="122"/>
      <c r="C745" s="122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19"/>
    </row>
    <row r="746" spans="1:18" ht="12.75" customHeight="1" x14ac:dyDescent="0.5">
      <c r="A746" s="125"/>
      <c r="B746" s="122"/>
      <c r="C746" s="122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19"/>
    </row>
    <row r="747" spans="1:18" ht="12.75" customHeight="1" x14ac:dyDescent="0.5">
      <c r="A747" s="125"/>
      <c r="B747" s="122"/>
      <c r="C747" s="122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19"/>
    </row>
    <row r="748" spans="1:18" ht="12.75" customHeight="1" x14ac:dyDescent="0.5">
      <c r="A748" s="125"/>
      <c r="B748" s="122"/>
      <c r="C748" s="122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19"/>
    </row>
    <row r="749" spans="1:18" ht="12.75" customHeight="1" x14ac:dyDescent="0.5">
      <c r="A749" s="125"/>
      <c r="B749" s="122"/>
      <c r="C749" s="122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19"/>
    </row>
    <row r="750" spans="1:18" ht="12.75" customHeight="1" x14ac:dyDescent="0.5">
      <c r="A750" s="125"/>
      <c r="B750" s="122"/>
      <c r="C750" s="122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19"/>
    </row>
    <row r="751" spans="1:18" ht="12.75" customHeight="1" x14ac:dyDescent="0.5">
      <c r="A751" s="125"/>
      <c r="B751" s="122"/>
      <c r="C751" s="122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19"/>
    </row>
    <row r="752" spans="1:18" ht="12.75" customHeight="1" x14ac:dyDescent="0.5">
      <c r="A752" s="125"/>
      <c r="B752" s="122"/>
      <c r="C752" s="122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19"/>
    </row>
    <row r="753" spans="1:18" ht="12.75" customHeight="1" x14ac:dyDescent="0.5">
      <c r="A753" s="125"/>
      <c r="B753" s="122"/>
      <c r="C753" s="122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19"/>
    </row>
    <row r="754" spans="1:18" ht="12.75" customHeight="1" x14ac:dyDescent="0.5">
      <c r="A754" s="125"/>
      <c r="B754" s="122"/>
      <c r="C754" s="122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19"/>
    </row>
    <row r="755" spans="1:18" ht="12.75" customHeight="1" x14ac:dyDescent="0.5">
      <c r="A755" s="125"/>
      <c r="B755" s="122"/>
      <c r="C755" s="122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19"/>
    </row>
    <row r="756" spans="1:18" ht="12.75" customHeight="1" x14ac:dyDescent="0.5">
      <c r="A756" s="125"/>
      <c r="B756" s="122"/>
      <c r="C756" s="122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19"/>
    </row>
    <row r="757" spans="1:18" ht="12.75" customHeight="1" x14ac:dyDescent="0.5">
      <c r="A757" s="125"/>
      <c r="B757" s="122"/>
      <c r="C757" s="122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19"/>
    </row>
    <row r="758" spans="1:18" ht="12.75" customHeight="1" x14ac:dyDescent="0.5">
      <c r="A758" s="125"/>
      <c r="B758" s="122"/>
      <c r="C758" s="122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19"/>
    </row>
    <row r="759" spans="1:18" ht="12.75" customHeight="1" x14ac:dyDescent="0.5">
      <c r="A759" s="125"/>
      <c r="B759" s="122"/>
      <c r="C759" s="122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19"/>
    </row>
    <row r="760" spans="1:18" ht="12.75" customHeight="1" x14ac:dyDescent="0.5">
      <c r="A760" s="125"/>
      <c r="B760" s="122"/>
      <c r="C760" s="122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19"/>
    </row>
    <row r="761" spans="1:18" ht="12.75" customHeight="1" x14ac:dyDescent="0.5">
      <c r="A761" s="125"/>
      <c r="B761" s="122"/>
      <c r="C761" s="122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19"/>
    </row>
    <row r="762" spans="1:18" ht="12.75" customHeight="1" x14ac:dyDescent="0.5">
      <c r="A762" s="125"/>
      <c r="B762" s="122"/>
      <c r="C762" s="122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19"/>
    </row>
    <row r="763" spans="1:18" ht="12.75" customHeight="1" x14ac:dyDescent="0.5">
      <c r="A763" s="125"/>
      <c r="B763" s="122"/>
      <c r="C763" s="122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19"/>
    </row>
    <row r="764" spans="1:18" ht="12.75" customHeight="1" x14ac:dyDescent="0.5">
      <c r="A764" s="125"/>
      <c r="B764" s="122"/>
      <c r="C764" s="122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19"/>
    </row>
    <row r="765" spans="1:18" ht="12.75" customHeight="1" x14ac:dyDescent="0.5">
      <c r="A765" s="125"/>
      <c r="B765" s="122"/>
      <c r="C765" s="122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19"/>
    </row>
    <row r="766" spans="1:18" ht="12.75" customHeight="1" x14ac:dyDescent="0.5">
      <c r="A766" s="125"/>
      <c r="B766" s="122"/>
      <c r="C766" s="122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19"/>
    </row>
    <row r="767" spans="1:18" ht="12.75" customHeight="1" x14ac:dyDescent="0.5">
      <c r="A767" s="125"/>
      <c r="B767" s="122"/>
      <c r="C767" s="122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19"/>
    </row>
    <row r="768" spans="1:18" ht="12.75" customHeight="1" x14ac:dyDescent="0.5">
      <c r="A768" s="125"/>
      <c r="B768" s="122"/>
      <c r="C768" s="122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19"/>
    </row>
    <row r="769" spans="1:18" ht="12.75" customHeight="1" x14ac:dyDescent="0.5">
      <c r="A769" s="125"/>
      <c r="B769" s="122"/>
      <c r="C769" s="122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19"/>
    </row>
    <row r="770" spans="1:18" ht="12.75" customHeight="1" x14ac:dyDescent="0.5">
      <c r="A770" s="125"/>
      <c r="B770" s="122"/>
      <c r="C770" s="122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19"/>
    </row>
    <row r="771" spans="1:18" ht="12.75" customHeight="1" x14ac:dyDescent="0.5">
      <c r="A771" s="125"/>
      <c r="B771" s="122"/>
      <c r="C771" s="122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19"/>
    </row>
    <row r="772" spans="1:18" ht="12.75" customHeight="1" x14ac:dyDescent="0.5">
      <c r="A772" s="125"/>
      <c r="B772" s="122"/>
      <c r="C772" s="122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19"/>
    </row>
    <row r="773" spans="1:18" ht="12.75" customHeight="1" x14ac:dyDescent="0.5">
      <c r="A773" s="125"/>
      <c r="B773" s="122"/>
      <c r="C773" s="122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19"/>
    </row>
    <row r="774" spans="1:18" ht="12.75" customHeight="1" x14ac:dyDescent="0.5">
      <c r="A774" s="125"/>
      <c r="B774" s="122"/>
      <c r="C774" s="122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19"/>
    </row>
    <row r="775" spans="1:18" ht="12.75" customHeight="1" x14ac:dyDescent="0.5">
      <c r="A775" s="125"/>
      <c r="B775" s="122"/>
      <c r="C775" s="122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19"/>
    </row>
    <row r="776" spans="1:18" ht="12.75" customHeight="1" x14ac:dyDescent="0.5">
      <c r="A776" s="125"/>
      <c r="B776" s="122"/>
      <c r="C776" s="122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19"/>
    </row>
    <row r="777" spans="1:18" ht="12.75" customHeight="1" x14ac:dyDescent="0.5">
      <c r="A777" s="125"/>
      <c r="B777" s="122"/>
      <c r="C777" s="122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19"/>
    </row>
    <row r="778" spans="1:18" ht="12.75" customHeight="1" x14ac:dyDescent="0.5">
      <c r="A778" s="125"/>
      <c r="B778" s="122"/>
      <c r="C778" s="122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19"/>
    </row>
    <row r="779" spans="1:18" ht="12.75" customHeight="1" x14ac:dyDescent="0.5">
      <c r="A779" s="125"/>
      <c r="B779" s="122"/>
      <c r="C779" s="122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19"/>
    </row>
    <row r="780" spans="1:18" ht="12.75" customHeight="1" x14ac:dyDescent="0.5">
      <c r="A780" s="125"/>
      <c r="B780" s="122"/>
      <c r="C780" s="122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19"/>
    </row>
    <row r="781" spans="1:18" ht="12.75" customHeight="1" x14ac:dyDescent="0.5">
      <c r="A781" s="125"/>
      <c r="B781" s="122"/>
      <c r="C781" s="122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19"/>
    </row>
    <row r="782" spans="1:18" ht="12.75" customHeight="1" x14ac:dyDescent="0.5">
      <c r="A782" s="125"/>
      <c r="B782" s="122"/>
      <c r="C782" s="122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19"/>
    </row>
    <row r="783" spans="1:18" ht="12.75" customHeight="1" x14ac:dyDescent="0.5">
      <c r="A783" s="125"/>
      <c r="B783" s="122"/>
      <c r="C783" s="122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19"/>
    </row>
    <row r="784" spans="1:18" ht="12.75" customHeight="1" x14ac:dyDescent="0.5">
      <c r="A784" s="125"/>
      <c r="B784" s="122"/>
      <c r="C784" s="122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19"/>
    </row>
    <row r="785" spans="1:18" ht="12.75" customHeight="1" x14ac:dyDescent="0.5">
      <c r="A785" s="125"/>
      <c r="B785" s="122"/>
      <c r="C785" s="122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19"/>
    </row>
    <row r="786" spans="1:18" ht="12.75" customHeight="1" x14ac:dyDescent="0.5">
      <c r="A786" s="125"/>
      <c r="B786" s="122"/>
      <c r="C786" s="122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19"/>
    </row>
    <row r="787" spans="1:18" ht="12.75" customHeight="1" x14ac:dyDescent="0.5">
      <c r="A787" s="125"/>
      <c r="B787" s="122"/>
      <c r="C787" s="122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19"/>
    </row>
    <row r="788" spans="1:18" ht="12.75" customHeight="1" x14ac:dyDescent="0.5">
      <c r="A788" s="125"/>
      <c r="B788" s="122"/>
      <c r="C788" s="122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19"/>
    </row>
    <row r="789" spans="1:18" ht="12.75" customHeight="1" x14ac:dyDescent="0.5">
      <c r="A789" s="125"/>
      <c r="B789" s="122"/>
      <c r="C789" s="122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19"/>
    </row>
    <row r="790" spans="1:18" ht="12.75" customHeight="1" x14ac:dyDescent="0.5">
      <c r="A790" s="125"/>
      <c r="B790" s="122"/>
      <c r="C790" s="122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19"/>
    </row>
    <row r="791" spans="1:18" ht="12.75" customHeight="1" x14ac:dyDescent="0.5">
      <c r="A791" s="125"/>
      <c r="B791" s="122"/>
      <c r="C791" s="122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19"/>
    </row>
    <row r="792" spans="1:18" ht="12.75" customHeight="1" x14ac:dyDescent="0.5">
      <c r="A792" s="125"/>
      <c r="B792" s="122"/>
      <c r="C792" s="122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19"/>
    </row>
    <row r="793" spans="1:18" ht="12.75" customHeight="1" x14ac:dyDescent="0.5">
      <c r="A793" s="125"/>
      <c r="B793" s="122"/>
      <c r="C793" s="122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19"/>
    </row>
    <row r="794" spans="1:18" ht="12.75" customHeight="1" x14ac:dyDescent="0.5">
      <c r="A794" s="125"/>
      <c r="B794" s="122"/>
      <c r="C794" s="122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19"/>
    </row>
    <row r="795" spans="1:18" ht="12.75" customHeight="1" x14ac:dyDescent="0.5">
      <c r="A795" s="125"/>
      <c r="B795" s="122"/>
      <c r="C795" s="122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19"/>
    </row>
    <row r="796" spans="1:18" ht="12.75" customHeight="1" x14ac:dyDescent="0.5">
      <c r="A796" s="125"/>
      <c r="B796" s="122"/>
      <c r="C796" s="122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19"/>
    </row>
    <row r="797" spans="1:18" ht="12.75" customHeight="1" x14ac:dyDescent="0.5">
      <c r="A797" s="125"/>
      <c r="B797" s="122"/>
      <c r="C797" s="122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19"/>
    </row>
    <row r="798" spans="1:18" ht="12.75" customHeight="1" x14ac:dyDescent="0.5">
      <c r="A798" s="125"/>
      <c r="B798" s="122"/>
      <c r="C798" s="122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19"/>
    </row>
    <row r="799" spans="1:18" ht="12.75" customHeight="1" x14ac:dyDescent="0.5">
      <c r="A799" s="125"/>
      <c r="B799" s="122"/>
      <c r="C799" s="122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19"/>
    </row>
    <row r="800" spans="1:18" ht="12.75" customHeight="1" x14ac:dyDescent="0.5">
      <c r="A800" s="125"/>
      <c r="B800" s="122"/>
      <c r="C800" s="122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19"/>
    </row>
    <row r="801" spans="1:18" ht="12.75" customHeight="1" x14ac:dyDescent="0.5">
      <c r="A801" s="125"/>
      <c r="B801" s="122"/>
      <c r="C801" s="122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19"/>
    </row>
    <row r="802" spans="1:18" ht="12.75" customHeight="1" x14ac:dyDescent="0.5">
      <c r="A802" s="125"/>
      <c r="B802" s="122"/>
      <c r="C802" s="122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19"/>
    </row>
    <row r="803" spans="1:18" ht="12.75" customHeight="1" x14ac:dyDescent="0.5">
      <c r="A803" s="125"/>
      <c r="B803" s="122"/>
      <c r="C803" s="122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19"/>
    </row>
    <row r="804" spans="1:18" ht="12.75" customHeight="1" x14ac:dyDescent="0.5">
      <c r="A804" s="125"/>
      <c r="B804" s="122"/>
      <c r="C804" s="122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19"/>
    </row>
    <row r="805" spans="1:18" ht="12.75" customHeight="1" x14ac:dyDescent="0.5">
      <c r="A805" s="125"/>
      <c r="B805" s="122"/>
      <c r="C805" s="122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19"/>
    </row>
    <row r="806" spans="1:18" ht="12.75" customHeight="1" x14ac:dyDescent="0.5">
      <c r="A806" s="125"/>
      <c r="B806" s="122"/>
      <c r="C806" s="122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19"/>
    </row>
    <row r="807" spans="1:18" ht="12.75" customHeight="1" x14ac:dyDescent="0.5">
      <c r="A807" s="125"/>
      <c r="B807" s="122"/>
      <c r="C807" s="122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19"/>
    </row>
    <row r="808" spans="1:18" ht="12.75" customHeight="1" x14ac:dyDescent="0.5">
      <c r="A808" s="125"/>
      <c r="B808" s="122"/>
      <c r="C808" s="122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19"/>
    </row>
    <row r="809" spans="1:18" ht="12.75" customHeight="1" x14ac:dyDescent="0.5">
      <c r="A809" s="125"/>
      <c r="B809" s="122"/>
      <c r="C809" s="122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19"/>
    </row>
    <row r="810" spans="1:18" ht="12.75" customHeight="1" x14ac:dyDescent="0.5">
      <c r="A810" s="125"/>
      <c r="B810" s="122"/>
      <c r="C810" s="122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19"/>
    </row>
    <row r="811" spans="1:18" ht="12.75" customHeight="1" x14ac:dyDescent="0.5">
      <c r="A811" s="125"/>
      <c r="B811" s="122"/>
      <c r="C811" s="122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19"/>
    </row>
    <row r="812" spans="1:18" ht="12.75" customHeight="1" x14ac:dyDescent="0.5">
      <c r="A812" s="125"/>
      <c r="B812" s="122"/>
      <c r="C812" s="122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19"/>
    </row>
    <row r="813" spans="1:18" ht="12.75" customHeight="1" x14ac:dyDescent="0.5">
      <c r="A813" s="125"/>
      <c r="B813" s="122"/>
      <c r="C813" s="122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19"/>
    </row>
    <row r="814" spans="1:18" ht="12.75" customHeight="1" x14ac:dyDescent="0.5">
      <c r="A814" s="125"/>
      <c r="B814" s="122"/>
      <c r="C814" s="122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19"/>
    </row>
    <row r="815" spans="1:18" ht="12.75" customHeight="1" x14ac:dyDescent="0.5">
      <c r="A815" s="125"/>
      <c r="B815" s="122"/>
      <c r="C815" s="122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19"/>
    </row>
    <row r="816" spans="1:18" ht="12.75" customHeight="1" x14ac:dyDescent="0.5">
      <c r="A816" s="125"/>
      <c r="B816" s="122"/>
      <c r="C816" s="122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19"/>
    </row>
    <row r="817" spans="1:18" ht="12.75" customHeight="1" x14ac:dyDescent="0.5">
      <c r="A817" s="125"/>
      <c r="B817" s="122"/>
      <c r="C817" s="122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19"/>
    </row>
    <row r="818" spans="1:18" ht="12.75" customHeight="1" x14ac:dyDescent="0.5">
      <c r="A818" s="125"/>
      <c r="B818" s="122"/>
      <c r="C818" s="122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19"/>
    </row>
    <row r="819" spans="1:18" ht="12.75" customHeight="1" x14ac:dyDescent="0.5">
      <c r="A819" s="125"/>
      <c r="B819" s="122"/>
      <c r="C819" s="122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19"/>
    </row>
    <row r="820" spans="1:18" ht="12.75" customHeight="1" x14ac:dyDescent="0.5">
      <c r="A820" s="125"/>
      <c r="B820" s="122"/>
      <c r="C820" s="122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19"/>
    </row>
    <row r="821" spans="1:18" ht="12.75" customHeight="1" x14ac:dyDescent="0.5">
      <c r="A821" s="125"/>
      <c r="B821" s="122"/>
      <c r="C821" s="122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19"/>
    </row>
    <row r="822" spans="1:18" ht="12.75" customHeight="1" x14ac:dyDescent="0.5">
      <c r="A822" s="125"/>
      <c r="B822" s="122"/>
      <c r="C822" s="122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19"/>
    </row>
    <row r="823" spans="1:18" ht="12.75" customHeight="1" x14ac:dyDescent="0.5">
      <c r="A823" s="125"/>
      <c r="B823" s="122"/>
      <c r="C823" s="122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19"/>
    </row>
    <row r="824" spans="1:18" ht="12.75" customHeight="1" x14ac:dyDescent="0.5">
      <c r="A824" s="125"/>
      <c r="B824" s="122"/>
      <c r="C824" s="122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19"/>
    </row>
    <row r="825" spans="1:18" ht="12.75" customHeight="1" x14ac:dyDescent="0.5">
      <c r="A825" s="125"/>
      <c r="B825" s="122"/>
      <c r="C825" s="122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19"/>
    </row>
    <row r="826" spans="1:18" ht="12.75" customHeight="1" x14ac:dyDescent="0.5">
      <c r="A826" s="125"/>
      <c r="B826" s="122"/>
      <c r="C826" s="122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19"/>
    </row>
    <row r="827" spans="1:18" ht="12.75" customHeight="1" x14ac:dyDescent="0.5">
      <c r="A827" s="125"/>
      <c r="B827" s="122"/>
      <c r="C827" s="122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19"/>
    </row>
    <row r="828" spans="1:18" ht="12.75" customHeight="1" x14ac:dyDescent="0.5">
      <c r="A828" s="125"/>
      <c r="B828" s="122"/>
      <c r="C828" s="122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19"/>
    </row>
    <row r="829" spans="1:18" ht="12.75" customHeight="1" x14ac:dyDescent="0.5">
      <c r="A829" s="125"/>
      <c r="B829" s="122"/>
      <c r="C829" s="122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19"/>
    </row>
    <row r="830" spans="1:18" ht="12.75" customHeight="1" x14ac:dyDescent="0.5">
      <c r="A830" s="125"/>
      <c r="B830" s="122"/>
      <c r="C830" s="122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19"/>
    </row>
    <row r="831" spans="1:18" ht="12.75" customHeight="1" x14ac:dyDescent="0.5">
      <c r="A831" s="125"/>
      <c r="B831" s="122"/>
      <c r="C831" s="122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19"/>
    </row>
    <row r="832" spans="1:18" ht="12.75" customHeight="1" x14ac:dyDescent="0.5">
      <c r="A832" s="125"/>
      <c r="B832" s="122"/>
      <c r="C832" s="122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19"/>
    </row>
    <row r="833" spans="1:18" ht="12.75" customHeight="1" x14ac:dyDescent="0.5">
      <c r="A833" s="125"/>
      <c r="B833" s="122"/>
      <c r="C833" s="122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19"/>
    </row>
    <row r="834" spans="1:18" ht="12.75" customHeight="1" x14ac:dyDescent="0.5">
      <c r="A834" s="125"/>
      <c r="B834" s="122"/>
      <c r="C834" s="122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19"/>
    </row>
    <row r="835" spans="1:18" ht="12.75" customHeight="1" x14ac:dyDescent="0.5">
      <c r="A835" s="125"/>
      <c r="B835" s="122"/>
      <c r="C835" s="122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19"/>
    </row>
    <row r="836" spans="1:18" ht="12.75" customHeight="1" x14ac:dyDescent="0.5">
      <c r="A836" s="125"/>
      <c r="B836" s="122"/>
      <c r="C836" s="122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19"/>
    </row>
    <row r="837" spans="1:18" ht="12.75" customHeight="1" x14ac:dyDescent="0.5">
      <c r="A837" s="125"/>
      <c r="B837" s="122"/>
      <c r="C837" s="122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19"/>
    </row>
    <row r="838" spans="1:18" ht="12.75" customHeight="1" x14ac:dyDescent="0.5">
      <c r="A838" s="125"/>
      <c r="B838" s="122"/>
      <c r="C838" s="122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19"/>
    </row>
    <row r="839" spans="1:18" ht="12.75" customHeight="1" x14ac:dyDescent="0.5">
      <c r="A839" s="125"/>
      <c r="B839" s="122"/>
      <c r="C839" s="122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19"/>
    </row>
    <row r="840" spans="1:18" ht="12.75" customHeight="1" x14ac:dyDescent="0.5">
      <c r="A840" s="125"/>
      <c r="B840" s="122"/>
      <c r="C840" s="122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19"/>
    </row>
    <row r="841" spans="1:18" ht="12.75" customHeight="1" x14ac:dyDescent="0.5">
      <c r="A841" s="125"/>
      <c r="B841" s="122"/>
      <c r="C841" s="122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19"/>
    </row>
    <row r="842" spans="1:18" ht="12.75" customHeight="1" x14ac:dyDescent="0.5">
      <c r="A842" s="125"/>
      <c r="B842" s="122"/>
      <c r="C842" s="122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19"/>
    </row>
    <row r="843" spans="1:18" ht="12.75" customHeight="1" x14ac:dyDescent="0.5">
      <c r="A843" s="125"/>
      <c r="B843" s="122"/>
      <c r="C843" s="122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19"/>
    </row>
    <row r="844" spans="1:18" ht="12.75" customHeight="1" x14ac:dyDescent="0.5">
      <c r="A844" s="125"/>
      <c r="B844" s="122"/>
      <c r="C844" s="122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19"/>
    </row>
    <row r="845" spans="1:18" ht="12.75" customHeight="1" x14ac:dyDescent="0.5">
      <c r="A845" s="125"/>
      <c r="B845" s="122"/>
      <c r="C845" s="122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19"/>
    </row>
    <row r="846" spans="1:18" ht="12.75" customHeight="1" x14ac:dyDescent="0.5">
      <c r="A846" s="125"/>
      <c r="B846" s="122"/>
      <c r="C846" s="122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19"/>
    </row>
    <row r="847" spans="1:18" ht="12.75" customHeight="1" x14ac:dyDescent="0.5">
      <c r="A847" s="125"/>
      <c r="B847" s="122"/>
      <c r="C847" s="122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19"/>
    </row>
    <row r="848" spans="1:18" ht="12.75" customHeight="1" x14ac:dyDescent="0.5">
      <c r="A848" s="125"/>
      <c r="B848" s="122"/>
      <c r="C848" s="122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19"/>
    </row>
    <row r="849" spans="1:18" ht="12.75" customHeight="1" x14ac:dyDescent="0.5">
      <c r="A849" s="125"/>
      <c r="B849" s="122"/>
      <c r="C849" s="122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19"/>
    </row>
    <row r="850" spans="1:18" ht="12.75" customHeight="1" x14ac:dyDescent="0.5">
      <c r="A850" s="125"/>
      <c r="B850" s="122"/>
      <c r="C850" s="122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19"/>
    </row>
    <row r="851" spans="1:18" ht="12.75" customHeight="1" x14ac:dyDescent="0.5">
      <c r="A851" s="125"/>
      <c r="B851" s="122"/>
      <c r="C851" s="122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19"/>
    </row>
    <row r="852" spans="1:18" ht="12.75" customHeight="1" x14ac:dyDescent="0.5">
      <c r="A852" s="125"/>
      <c r="B852" s="122"/>
      <c r="C852" s="122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19"/>
    </row>
    <row r="853" spans="1:18" ht="12.75" customHeight="1" x14ac:dyDescent="0.5">
      <c r="A853" s="125"/>
      <c r="B853" s="122"/>
      <c r="C853" s="122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19"/>
    </row>
    <row r="854" spans="1:18" ht="12.75" customHeight="1" x14ac:dyDescent="0.5">
      <c r="A854" s="125"/>
      <c r="B854" s="122"/>
      <c r="C854" s="122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19"/>
    </row>
    <row r="855" spans="1:18" ht="12.75" customHeight="1" x14ac:dyDescent="0.5">
      <c r="A855" s="125"/>
      <c r="B855" s="122"/>
      <c r="C855" s="122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19"/>
    </row>
    <row r="856" spans="1:18" ht="12.75" customHeight="1" x14ac:dyDescent="0.5">
      <c r="A856" s="125"/>
      <c r="B856" s="122"/>
      <c r="C856" s="122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19"/>
    </row>
    <row r="857" spans="1:18" ht="12.75" customHeight="1" x14ac:dyDescent="0.5">
      <c r="A857" s="125"/>
      <c r="B857" s="122"/>
      <c r="C857" s="122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19"/>
    </row>
    <row r="858" spans="1:18" ht="12.75" customHeight="1" x14ac:dyDescent="0.5">
      <c r="A858" s="125"/>
      <c r="B858" s="122"/>
      <c r="C858" s="122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19"/>
    </row>
    <row r="859" spans="1:18" ht="12.75" customHeight="1" x14ac:dyDescent="0.5">
      <c r="A859" s="125"/>
      <c r="B859" s="122"/>
      <c r="C859" s="122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19"/>
    </row>
    <row r="860" spans="1:18" ht="12.75" customHeight="1" x14ac:dyDescent="0.5">
      <c r="A860" s="125"/>
      <c r="B860" s="122"/>
      <c r="C860" s="122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19"/>
    </row>
    <row r="861" spans="1:18" ht="12.75" customHeight="1" x14ac:dyDescent="0.5">
      <c r="A861" s="125"/>
      <c r="B861" s="122"/>
      <c r="C861" s="122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19"/>
    </row>
    <row r="862" spans="1:18" ht="12.75" customHeight="1" x14ac:dyDescent="0.5">
      <c r="A862" s="125"/>
      <c r="B862" s="122"/>
      <c r="C862" s="122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19"/>
    </row>
    <row r="863" spans="1:18" ht="12.75" customHeight="1" x14ac:dyDescent="0.5">
      <c r="A863" s="125"/>
      <c r="B863" s="122"/>
      <c r="C863" s="122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19"/>
    </row>
    <row r="864" spans="1:18" ht="12.75" customHeight="1" x14ac:dyDescent="0.5">
      <c r="A864" s="125"/>
      <c r="B864" s="122"/>
      <c r="C864" s="122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19"/>
    </row>
    <row r="865" spans="1:18" ht="12.75" customHeight="1" x14ac:dyDescent="0.5">
      <c r="A865" s="125"/>
      <c r="B865" s="122"/>
      <c r="C865" s="122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19"/>
    </row>
    <row r="866" spans="1:18" ht="12.75" customHeight="1" x14ac:dyDescent="0.5">
      <c r="A866" s="125"/>
      <c r="B866" s="122"/>
      <c r="C866" s="122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19"/>
    </row>
    <row r="867" spans="1:18" ht="12.75" customHeight="1" x14ac:dyDescent="0.5">
      <c r="A867" s="125"/>
      <c r="B867" s="122"/>
      <c r="C867" s="122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19"/>
    </row>
    <row r="868" spans="1:18" ht="12.75" customHeight="1" x14ac:dyDescent="0.5">
      <c r="A868" s="125"/>
      <c r="B868" s="122"/>
      <c r="C868" s="122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19"/>
    </row>
    <row r="869" spans="1:18" ht="12.75" customHeight="1" x14ac:dyDescent="0.5">
      <c r="A869" s="125"/>
      <c r="B869" s="122"/>
      <c r="C869" s="122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19"/>
    </row>
    <row r="870" spans="1:18" ht="12.75" customHeight="1" x14ac:dyDescent="0.5">
      <c r="A870" s="125"/>
      <c r="B870" s="122"/>
      <c r="C870" s="122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19"/>
    </row>
    <row r="871" spans="1:18" ht="12.75" customHeight="1" x14ac:dyDescent="0.5">
      <c r="A871" s="125"/>
      <c r="B871" s="122"/>
      <c r="C871" s="122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19"/>
    </row>
    <row r="872" spans="1:18" ht="12.75" customHeight="1" x14ac:dyDescent="0.5">
      <c r="A872" s="125"/>
      <c r="B872" s="122"/>
      <c r="C872" s="122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19"/>
    </row>
    <row r="873" spans="1:18" ht="12.75" customHeight="1" x14ac:dyDescent="0.5">
      <c r="A873" s="125"/>
      <c r="B873" s="122"/>
      <c r="C873" s="122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19"/>
    </row>
    <row r="874" spans="1:18" ht="12.75" customHeight="1" x14ac:dyDescent="0.5">
      <c r="A874" s="125"/>
      <c r="B874" s="122"/>
      <c r="C874" s="122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19"/>
    </row>
    <row r="875" spans="1:18" ht="12.75" customHeight="1" x14ac:dyDescent="0.5">
      <c r="A875" s="125"/>
      <c r="B875" s="122"/>
      <c r="C875" s="122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19"/>
    </row>
    <row r="876" spans="1:18" ht="12.75" customHeight="1" x14ac:dyDescent="0.5">
      <c r="A876" s="125"/>
      <c r="B876" s="122"/>
      <c r="C876" s="122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19"/>
    </row>
    <row r="877" spans="1:18" ht="12.75" customHeight="1" x14ac:dyDescent="0.5">
      <c r="A877" s="125"/>
      <c r="B877" s="122"/>
      <c r="C877" s="122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19"/>
    </row>
    <row r="878" spans="1:18" ht="12.75" customHeight="1" x14ac:dyDescent="0.5">
      <c r="A878" s="125"/>
      <c r="B878" s="122"/>
      <c r="C878" s="122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19"/>
    </row>
    <row r="879" spans="1:18" ht="12.75" customHeight="1" x14ac:dyDescent="0.5">
      <c r="A879" s="125"/>
      <c r="B879" s="122"/>
      <c r="C879" s="122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19"/>
    </row>
    <row r="880" spans="1:18" ht="12.75" customHeight="1" x14ac:dyDescent="0.5">
      <c r="A880" s="125"/>
      <c r="B880" s="122"/>
      <c r="C880" s="122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19"/>
    </row>
    <row r="881" spans="1:18" ht="12.75" customHeight="1" x14ac:dyDescent="0.5">
      <c r="A881" s="125"/>
      <c r="B881" s="122"/>
      <c r="C881" s="122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19"/>
    </row>
    <row r="882" spans="1:18" ht="12.75" customHeight="1" x14ac:dyDescent="0.5">
      <c r="A882" s="125"/>
      <c r="B882" s="122"/>
      <c r="C882" s="122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19"/>
    </row>
    <row r="883" spans="1:18" ht="12.75" customHeight="1" x14ac:dyDescent="0.5">
      <c r="A883" s="125"/>
      <c r="B883" s="122"/>
      <c r="C883" s="122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19"/>
    </row>
    <row r="884" spans="1:18" ht="12.75" customHeight="1" x14ac:dyDescent="0.5">
      <c r="A884" s="125"/>
      <c r="B884" s="122"/>
      <c r="C884" s="122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19"/>
    </row>
    <row r="885" spans="1:18" ht="12.75" customHeight="1" x14ac:dyDescent="0.5">
      <c r="A885" s="125"/>
      <c r="B885" s="122"/>
      <c r="C885" s="122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19"/>
    </row>
    <row r="886" spans="1:18" ht="12.75" customHeight="1" x14ac:dyDescent="0.5">
      <c r="A886" s="125"/>
      <c r="B886" s="122"/>
      <c r="C886" s="122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19"/>
    </row>
    <row r="887" spans="1:18" ht="12.75" customHeight="1" x14ac:dyDescent="0.5">
      <c r="A887" s="125"/>
      <c r="B887" s="122"/>
      <c r="C887" s="122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19"/>
    </row>
    <row r="888" spans="1:18" ht="12.75" customHeight="1" x14ac:dyDescent="0.5">
      <c r="A888" s="125"/>
      <c r="B888" s="122"/>
      <c r="C888" s="122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19"/>
    </row>
    <row r="889" spans="1:18" ht="12.75" customHeight="1" x14ac:dyDescent="0.5">
      <c r="A889" s="125"/>
      <c r="B889" s="122"/>
      <c r="C889" s="122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19"/>
    </row>
    <row r="890" spans="1:18" ht="12.75" customHeight="1" x14ac:dyDescent="0.5">
      <c r="A890" s="125"/>
      <c r="B890" s="122"/>
      <c r="C890" s="122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19"/>
    </row>
    <row r="891" spans="1:18" ht="12.75" customHeight="1" x14ac:dyDescent="0.5">
      <c r="A891" s="125"/>
      <c r="B891" s="122"/>
      <c r="C891" s="122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19"/>
    </row>
    <row r="892" spans="1:18" ht="12.75" customHeight="1" x14ac:dyDescent="0.5">
      <c r="A892" s="125"/>
      <c r="B892" s="122"/>
      <c r="C892" s="122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19"/>
    </row>
    <row r="893" spans="1:18" ht="12.75" customHeight="1" x14ac:dyDescent="0.5">
      <c r="A893" s="125"/>
      <c r="B893" s="122"/>
      <c r="C893" s="122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19"/>
    </row>
    <row r="894" spans="1:18" ht="12.75" customHeight="1" x14ac:dyDescent="0.5">
      <c r="A894" s="125"/>
      <c r="B894" s="122"/>
      <c r="C894" s="122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19"/>
    </row>
    <row r="895" spans="1:18" ht="12.75" customHeight="1" x14ac:dyDescent="0.5">
      <c r="A895" s="125"/>
      <c r="B895" s="122"/>
      <c r="C895" s="122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19"/>
    </row>
    <row r="896" spans="1:18" ht="12.75" customHeight="1" x14ac:dyDescent="0.5">
      <c r="A896" s="125"/>
      <c r="B896" s="122"/>
      <c r="C896" s="122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19"/>
    </row>
    <row r="897" spans="1:18" ht="12.75" customHeight="1" x14ac:dyDescent="0.5">
      <c r="A897" s="125"/>
      <c r="B897" s="122"/>
      <c r="C897" s="122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19"/>
    </row>
    <row r="898" spans="1:18" ht="12.75" customHeight="1" x14ac:dyDescent="0.5">
      <c r="A898" s="125"/>
      <c r="B898" s="122"/>
      <c r="C898" s="122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19"/>
    </row>
    <row r="899" spans="1:18" ht="12.75" customHeight="1" x14ac:dyDescent="0.5">
      <c r="A899" s="125"/>
      <c r="B899" s="122"/>
      <c r="C899" s="122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19"/>
    </row>
    <row r="900" spans="1:18" ht="12.75" customHeight="1" x14ac:dyDescent="0.5">
      <c r="A900" s="125"/>
      <c r="B900" s="122"/>
      <c r="C900" s="122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19"/>
    </row>
    <row r="901" spans="1:18" ht="12.75" customHeight="1" x14ac:dyDescent="0.5">
      <c r="A901" s="125"/>
      <c r="B901" s="122"/>
      <c r="C901" s="122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19"/>
    </row>
    <row r="902" spans="1:18" ht="12.75" customHeight="1" x14ac:dyDescent="0.5">
      <c r="A902" s="125"/>
      <c r="B902" s="122"/>
      <c r="C902" s="122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19"/>
    </row>
    <row r="903" spans="1:18" ht="12.75" customHeight="1" x14ac:dyDescent="0.5">
      <c r="A903" s="125"/>
      <c r="B903" s="122"/>
      <c r="C903" s="122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19"/>
    </row>
    <row r="904" spans="1:18" ht="12.75" customHeight="1" x14ac:dyDescent="0.5">
      <c r="A904" s="125"/>
      <c r="B904" s="122"/>
      <c r="C904" s="122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19"/>
    </row>
  </sheetData>
  <mergeCells count="11">
    <mergeCell ref="N6:P6"/>
    <mergeCell ref="Q6:Q7"/>
    <mergeCell ref="E6:E7"/>
    <mergeCell ref="D5:Q5"/>
    <mergeCell ref="D6:D7"/>
    <mergeCell ref="I6:M6"/>
    <mergeCell ref="A5:B5"/>
    <mergeCell ref="A16:B16"/>
    <mergeCell ref="G6:G7"/>
    <mergeCell ref="H6:H7"/>
    <mergeCell ref="F6:F7"/>
  </mergeCells>
  <conditionalFormatting sqref="H17:H24">
    <cfRule type="cellIs" dxfId="23" priority="1" operator="greaterThan">
      <formula>1</formula>
    </cfRule>
  </conditionalFormatting>
  <conditionalFormatting sqref="H17:H24">
    <cfRule type="cellIs" dxfId="22" priority="2" operator="lessThanOrEqual">
      <formula>1</formula>
    </cfRule>
  </conditionalFormatting>
  <conditionalFormatting sqref="I8:M24">
    <cfRule type="cellIs" dxfId="21" priority="3" operator="greaterThanOrEqual">
      <formula>0</formula>
    </cfRule>
  </conditionalFormatting>
  <conditionalFormatting sqref="I8:M24">
    <cfRule type="cellIs" dxfId="20" priority="4" operator="lessThan">
      <formula>0</formula>
    </cfRule>
  </conditionalFormatting>
  <conditionalFormatting sqref="N8:P24">
    <cfRule type="cellIs" dxfId="19" priority="5" operator="greaterThanOrEqual">
      <formula>0</formula>
    </cfRule>
  </conditionalFormatting>
  <conditionalFormatting sqref="N8:P24">
    <cfRule type="cellIs" dxfId="18" priority="6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SUMMARY!H8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87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65">
        <v>0</v>
      </c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7">
        <f>G9*SUMMARY!B19</f>
        <v>0</v>
      </c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200" t="s">
        <v>121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M1:N1"/>
    <mergeCell ref="M6:N6"/>
    <mergeCell ref="I7:K7"/>
    <mergeCell ref="B7:C7"/>
    <mergeCell ref="B4:K4"/>
    <mergeCell ref="B5:K5"/>
    <mergeCell ref="B19:C19"/>
    <mergeCell ref="B1:K1"/>
    <mergeCell ref="B3:K3"/>
    <mergeCell ref="B2:K2"/>
    <mergeCell ref="M2:N2"/>
    <mergeCell ref="M5:N5"/>
    <mergeCell ref="M9:N9"/>
    <mergeCell ref="M10:N10"/>
    <mergeCell ref="E7:G7"/>
    <mergeCell ref="B21:C21"/>
    <mergeCell ref="B20:C20"/>
    <mergeCell ref="B86:K86"/>
    <mergeCell ref="B87:K87"/>
    <mergeCell ref="D81:E81"/>
    <mergeCell ref="B53:K53"/>
    <mergeCell ref="F23:K23"/>
  </mergeCells>
  <conditionalFormatting sqref="F71:K71">
    <cfRule type="cellIs" dxfId="1" priority="1" operator="greaterThan">
      <formula>0.85</formula>
    </cfRule>
  </conditionalFormatting>
  <conditionalFormatting sqref="E70:K70">
    <cfRule type="cellIs" dxfId="0" priority="2" operator="lessThan">
      <formula>1.2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971"/>
  <sheetViews>
    <sheetView showGridLines="0" workbookViewId="0">
      <selection activeCell="C16" sqref="C16"/>
    </sheetView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60">
        <f>SUMMARY!H16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18"/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9"/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/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9:C19"/>
    <mergeCell ref="F23:K23"/>
    <mergeCell ref="M5:N5"/>
    <mergeCell ref="M1:N1"/>
    <mergeCell ref="M2:N2"/>
    <mergeCell ref="M10:N10"/>
    <mergeCell ref="B3:K3"/>
    <mergeCell ref="B2:K2"/>
    <mergeCell ref="B1:K1"/>
    <mergeCell ref="M9:N9"/>
    <mergeCell ref="I7:K7"/>
    <mergeCell ref="B7:C7"/>
    <mergeCell ref="E7:G7"/>
    <mergeCell ref="M6:N6"/>
    <mergeCell ref="B4:K4"/>
    <mergeCell ref="B5:K5"/>
    <mergeCell ref="B20:C20"/>
    <mergeCell ref="D81:E81"/>
    <mergeCell ref="B86:K86"/>
    <mergeCell ref="B87:K87"/>
    <mergeCell ref="B53:K53"/>
    <mergeCell ref="B21:C21"/>
  </mergeCells>
  <conditionalFormatting sqref="F71:K71">
    <cfRule type="cellIs" dxfId="17" priority="1" operator="greaterThan">
      <formula>0.85</formula>
    </cfRule>
  </conditionalFormatting>
  <conditionalFormatting sqref="E70:K70">
    <cfRule type="cellIs" dxfId="16" priority="2" operator="lessThan">
      <formula>1.2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60">
        <f>SUMMARY!H15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18"/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34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8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30"/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31">
        <f>G9*SUMMARY!B20</f>
        <v>0</v>
      </c>
      <c r="F35" s="105">
        <f>E34*12</f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ref="F36:F41" si="13">E36*12</f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13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13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13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13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13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4">SUM(E32:E41)</f>
        <v>0</v>
      </c>
      <c r="F42" s="124">
        <f t="shared" si="14"/>
        <v>0</v>
      </c>
      <c r="G42" s="124">
        <f t="shared" si="14"/>
        <v>0</v>
      </c>
      <c r="H42" s="124"/>
      <c r="I42" s="124">
        <f t="shared" ref="I42:K42" si="15">SUM(I32:I41)</f>
        <v>0</v>
      </c>
      <c r="J42" s="124">
        <f t="shared" si="15"/>
        <v>0</v>
      </c>
      <c r="K42" s="124">
        <f t="shared" si="15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6">E29-E42</f>
        <v>0</v>
      </c>
      <c r="F44" s="124">
        <f t="shared" si="16"/>
        <v>0</v>
      </c>
      <c r="G44" s="124">
        <f t="shared" si="16"/>
        <v>0</v>
      </c>
      <c r="H44" s="124"/>
      <c r="I44" s="124">
        <f t="shared" ref="I44:K44" si="17">I29-I42</f>
        <v>0</v>
      </c>
      <c r="J44" s="124">
        <f t="shared" si="17"/>
        <v>0</v>
      </c>
      <c r="K44" s="124">
        <f t="shared" si="17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8">E44</f>
        <v>0</v>
      </c>
      <c r="F47" s="105">
        <f t="shared" si="18"/>
        <v>0</v>
      </c>
      <c r="G47" s="105">
        <f t="shared" si="18"/>
        <v>0</v>
      </c>
      <c r="H47" s="105"/>
      <c r="I47" s="105">
        <f t="shared" ref="I47:K47" si="19">I44</f>
        <v>0</v>
      </c>
      <c r="J47" s="105">
        <f t="shared" si="19"/>
        <v>0</v>
      </c>
      <c r="K47" s="105">
        <f t="shared" si="19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20">$E$48*12</f>
        <v>0</v>
      </c>
      <c r="G48" s="114">
        <f t="shared" si="20"/>
        <v>0</v>
      </c>
      <c r="H48" s="114"/>
      <c r="I48" s="114">
        <f t="shared" ref="I48:K48" si="21">$E$48*12</f>
        <v>0</v>
      </c>
      <c r="J48" s="114">
        <f t="shared" si="21"/>
        <v>0</v>
      </c>
      <c r="K48" s="114">
        <f t="shared" si="21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2">E47+E48</f>
        <v>0</v>
      </c>
      <c r="F49" s="124">
        <f t="shared" si="22"/>
        <v>0</v>
      </c>
      <c r="G49" s="124">
        <f t="shared" si="22"/>
        <v>0</v>
      </c>
      <c r="H49" s="124"/>
      <c r="I49" s="124">
        <f t="shared" ref="I49:K49" si="23">I47+I48</f>
        <v>0</v>
      </c>
      <c r="J49" s="124">
        <f t="shared" si="23"/>
        <v>0</v>
      </c>
      <c r="K49" s="124">
        <f t="shared" si="23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4">E49+E50</f>
        <v>#NUM!</v>
      </c>
      <c r="F51" s="124" t="e">
        <f t="shared" si="24"/>
        <v>#NUM!</v>
      </c>
      <c r="G51" s="124" t="e">
        <f t="shared" si="24"/>
        <v>#NUM!</v>
      </c>
      <c r="H51" s="124"/>
      <c r="I51" s="124" t="e">
        <f t="shared" ref="I51:K51" si="25">I49+I50</f>
        <v>#NUM!</v>
      </c>
      <c r="J51" s="124" t="e">
        <f t="shared" si="25"/>
        <v>#NUM!</v>
      </c>
      <c r="K51" s="124" t="e">
        <f t="shared" si="25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6">E44</f>
        <v>0</v>
      </c>
      <c r="F54" s="137">
        <f t="shared" si="26"/>
        <v>0</v>
      </c>
      <c r="G54" s="137">
        <f t="shared" si="26"/>
        <v>0</v>
      </c>
      <c r="H54" s="137"/>
      <c r="I54" s="137">
        <f t="shared" ref="I54:K54" si="27">I44</f>
        <v>0</v>
      </c>
      <c r="J54" s="137">
        <f t="shared" si="27"/>
        <v>0</v>
      </c>
      <c r="K54" s="138">
        <f t="shared" si="27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8">-(C10/27.5)/12</f>
        <v>0</v>
      </c>
      <c r="F56" s="105">
        <f t="shared" ref="F56:G56" si="29">$E$56*12</f>
        <v>0</v>
      </c>
      <c r="G56" s="105">
        <f t="shared" si="29"/>
        <v>0</v>
      </c>
      <c r="H56" s="105"/>
      <c r="I56" s="105">
        <f t="shared" ref="I56:K56" si="30">$E$56*12</f>
        <v>0</v>
      </c>
      <c r="J56" s="105">
        <f t="shared" si="30"/>
        <v>0</v>
      </c>
      <c r="K56" s="80">
        <f t="shared" si="30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8"/>
        <v>0</v>
      </c>
      <c r="F57" s="114">
        <f t="shared" ref="F57:G57" si="31">$E$57*12</f>
        <v>0</v>
      </c>
      <c r="G57" s="114">
        <f t="shared" si="31"/>
        <v>0</v>
      </c>
      <c r="H57" s="105"/>
      <c r="I57" s="114">
        <f t="shared" ref="I57:K57" si="32">$E$57*12</f>
        <v>0</v>
      </c>
      <c r="J57" s="114">
        <f t="shared" si="32"/>
        <v>0</v>
      </c>
      <c r="K57" s="139">
        <f t="shared" si="32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3">E54+E55+E56+E57</f>
        <v>#NUM!</v>
      </c>
      <c r="F58" s="105" t="e">
        <f t="shared" si="33"/>
        <v>#NUM!</v>
      </c>
      <c r="G58" s="105" t="e">
        <f>G44+G55+G56+G57</f>
        <v>#NUM!</v>
      </c>
      <c r="H58" s="105"/>
      <c r="I58" s="105" t="e">
        <f t="shared" ref="I58:K58" si="34">I44+I55+I56+I57</f>
        <v>#NUM!</v>
      </c>
      <c r="J58" s="105" t="e">
        <f t="shared" si="34"/>
        <v>#NUM!</v>
      </c>
      <c r="K58" s="80" t="e">
        <f t="shared" si="34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5">-E58*$C$59</f>
        <v>#NUM!</v>
      </c>
      <c r="F59" s="114" t="e">
        <f t="shared" si="35"/>
        <v>#NUM!</v>
      </c>
      <c r="G59" s="114" t="e">
        <f t="shared" si="35"/>
        <v>#NUM!</v>
      </c>
      <c r="H59" s="105"/>
      <c r="I59" s="114" t="e">
        <f t="shared" ref="I59:K59" si="36">-I58*$C$59</f>
        <v>#NUM!</v>
      </c>
      <c r="J59" s="114" t="e">
        <f t="shared" si="36"/>
        <v>#NUM!</v>
      </c>
      <c r="K59" s="139" t="e">
        <f t="shared" si="36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7">E58+E59</f>
        <v>#NUM!</v>
      </c>
      <c r="F60" s="105" t="e">
        <f t="shared" si="37"/>
        <v>#NUM!</v>
      </c>
      <c r="G60" s="105" t="e">
        <f t="shared" si="37"/>
        <v>#NUM!</v>
      </c>
      <c r="H60" s="105"/>
      <c r="I60" s="105" t="e">
        <f t="shared" ref="I60:K60" si="38">I58+I59</f>
        <v>#NUM!</v>
      </c>
      <c r="J60" s="105" t="e">
        <f t="shared" si="38"/>
        <v>#NUM!</v>
      </c>
      <c r="K60" s="80" t="e">
        <f t="shared" si="38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9">E47</f>
        <v>0</v>
      </c>
      <c r="F62" s="105">
        <f t="shared" si="39"/>
        <v>0</v>
      </c>
      <c r="G62" s="105">
        <f t="shared" si="39"/>
        <v>0</v>
      </c>
      <c r="H62" s="105"/>
      <c r="I62" s="105">
        <f t="shared" ref="I62:K62" si="40">I47</f>
        <v>0</v>
      </c>
      <c r="J62" s="105">
        <f t="shared" si="40"/>
        <v>0</v>
      </c>
      <c r="K62" s="80">
        <f t="shared" si="40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1">E48</f>
        <v>0</v>
      </c>
      <c r="F63" s="105">
        <f t="shared" si="41"/>
        <v>0</v>
      </c>
      <c r="G63" s="105">
        <f t="shared" si="41"/>
        <v>0</v>
      </c>
      <c r="H63" s="105"/>
      <c r="I63" s="105">
        <f t="shared" ref="I63:K63" si="42">I48</f>
        <v>0</v>
      </c>
      <c r="J63" s="105">
        <f t="shared" si="42"/>
        <v>0</v>
      </c>
      <c r="K63" s="80">
        <f t="shared" si="42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3">E59</f>
        <v>#NUM!</v>
      </c>
      <c r="F64" s="114" t="e">
        <f t="shared" si="43"/>
        <v>#NUM!</v>
      </c>
      <c r="G64" s="114" t="e">
        <f t="shared" si="43"/>
        <v>#NUM!</v>
      </c>
      <c r="H64" s="114"/>
      <c r="I64" s="114" t="e">
        <f t="shared" ref="I64:K64" si="44">I59</f>
        <v>#NUM!</v>
      </c>
      <c r="J64" s="114" t="e">
        <f t="shared" si="44"/>
        <v>#NUM!</v>
      </c>
      <c r="K64" s="139" t="e">
        <f t="shared" si="44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5">E62+E64+E63</f>
        <v>#NUM!</v>
      </c>
      <c r="F65" s="124" t="e">
        <f t="shared" si="45"/>
        <v>#NUM!</v>
      </c>
      <c r="G65" s="124" t="e">
        <f t="shared" si="45"/>
        <v>#NUM!</v>
      </c>
      <c r="H65" s="124"/>
      <c r="I65" s="124" t="e">
        <f t="shared" ref="I65:K65" si="46">I62+I64+I63</f>
        <v>#NUM!</v>
      </c>
      <c r="J65" s="124" t="e">
        <f t="shared" si="46"/>
        <v>#NUM!</v>
      </c>
      <c r="K65" s="140" t="e">
        <f t="shared" si="46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7">SUM(E65:E66)</f>
        <v>#NUM!</v>
      </c>
      <c r="F67" s="142" t="e">
        <f t="shared" si="47"/>
        <v>#NUM!</v>
      </c>
      <c r="G67" s="142" t="e">
        <f t="shared" si="47"/>
        <v>#NUM!</v>
      </c>
      <c r="H67" s="142"/>
      <c r="I67" s="142" t="e">
        <f t="shared" ref="I67:K67" si="48">SUM(I65:I66)</f>
        <v>#NUM!</v>
      </c>
      <c r="J67" s="142" t="e">
        <f t="shared" si="48"/>
        <v>#NUM!</v>
      </c>
      <c r="K67" s="143" t="e">
        <f t="shared" si="48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9">F47/ABS(F48)</f>
        <v>#DIV/0!</v>
      </c>
      <c r="G70" s="149" t="e">
        <f t="shared" si="49"/>
        <v>#DIV/0!</v>
      </c>
      <c r="H70" s="150"/>
      <c r="I70" s="149" t="e">
        <f t="shared" ref="I70:K70" si="50">I47/ABS(I48)</f>
        <v>#DIV/0!</v>
      </c>
      <c r="J70" s="149" t="e">
        <f t="shared" si="50"/>
        <v>#DIV/0!</v>
      </c>
      <c r="K70" s="151" t="e">
        <f t="shared" si="50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1">(F42+ABS(F48))/F29</f>
        <v>#DIV/0!</v>
      </c>
      <c r="G71" s="149" t="e">
        <f t="shared" si="51"/>
        <v>#DIV/0!</v>
      </c>
      <c r="H71" s="150"/>
      <c r="I71" s="149" t="e">
        <f t="shared" ref="I71:K71" si="52">(I42+ABS(I48))/I29</f>
        <v>#DIV/0!</v>
      </c>
      <c r="J71" s="149" t="e">
        <f t="shared" si="52"/>
        <v>#DIV/0!</v>
      </c>
      <c r="K71" s="149" t="e">
        <f t="shared" si="52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3">(F25-F42-F55-F56-F57)/$G$10</f>
        <v>#NUM!</v>
      </c>
      <c r="G73" s="154" t="e">
        <f t="shared" si="53"/>
        <v>#NUM!</v>
      </c>
      <c r="H73" s="155"/>
      <c r="I73" s="152" t="e">
        <f t="shared" ref="I73:K73" si="54">(I25-I42-I55-I56-I57)/$G$10</f>
        <v>#NUM!</v>
      </c>
      <c r="J73" s="154" t="e">
        <f t="shared" si="54"/>
        <v>#NUM!</v>
      </c>
      <c r="K73" s="154" t="e">
        <f t="shared" si="54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5">F49/$G$10</f>
        <v>#DIV/0!</v>
      </c>
      <c r="G74" s="152" t="e">
        <f t="shared" si="55"/>
        <v>#DIV/0!</v>
      </c>
      <c r="H74" s="155"/>
      <c r="I74" s="152" t="e">
        <f t="shared" ref="I74:K74" si="56">I49/$G$10</f>
        <v>#DIV/0!</v>
      </c>
      <c r="J74" s="152" t="e">
        <f t="shared" si="56"/>
        <v>#DIV/0!</v>
      </c>
      <c r="K74" s="154" t="e">
        <f t="shared" si="56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7">F51/$G$10</f>
        <v>#NUM!</v>
      </c>
      <c r="G75" s="154" t="e">
        <f t="shared" si="57"/>
        <v>#NUM!</v>
      </c>
      <c r="H75" s="155"/>
      <c r="I75" s="152" t="e">
        <f t="shared" ref="I75:K75" si="58">I51/$G$10</f>
        <v>#NUM!</v>
      </c>
      <c r="J75" s="154" t="e">
        <f t="shared" si="58"/>
        <v>#NUM!</v>
      </c>
      <c r="K75" s="154" t="e">
        <f t="shared" si="58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9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9"/>
        <v>0</v>
      </c>
      <c r="F78" s="157">
        <f t="shared" ref="F78:G78" si="60">F49</f>
        <v>0</v>
      </c>
      <c r="G78" s="157">
        <f t="shared" si="60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9"/>
        <v>0</v>
      </c>
      <c r="F79" s="157">
        <f t="shared" ref="F79:G79" si="61">F49</f>
        <v>0</v>
      </c>
      <c r="G79" s="157">
        <f t="shared" si="61"/>
        <v>0</v>
      </c>
      <c r="H79" s="148"/>
      <c r="I79" s="156">
        <f t="shared" ref="I79:J79" si="62">I49</f>
        <v>0</v>
      </c>
      <c r="J79" s="157">
        <f t="shared" si="62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3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3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3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/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9:C19"/>
    <mergeCell ref="B2:K2"/>
    <mergeCell ref="B1:K1"/>
    <mergeCell ref="M6:N6"/>
    <mergeCell ref="M10:N10"/>
    <mergeCell ref="M9:N9"/>
    <mergeCell ref="B4:K4"/>
    <mergeCell ref="B5:K5"/>
    <mergeCell ref="I7:K7"/>
    <mergeCell ref="B7:C7"/>
    <mergeCell ref="E7:G7"/>
    <mergeCell ref="M1:N1"/>
    <mergeCell ref="M2:N2"/>
    <mergeCell ref="B3:K3"/>
    <mergeCell ref="M5:N5"/>
    <mergeCell ref="B20:C20"/>
    <mergeCell ref="D81:E81"/>
    <mergeCell ref="B86:K86"/>
    <mergeCell ref="B87:K87"/>
    <mergeCell ref="B53:K53"/>
    <mergeCell ref="F23:K23"/>
    <mergeCell ref="B21:C21"/>
  </mergeCells>
  <conditionalFormatting sqref="F71:K71">
    <cfRule type="cellIs" dxfId="15" priority="1" operator="greaterThan">
      <formula>0.85</formula>
    </cfRule>
  </conditionalFormatting>
  <conditionalFormatting sqref="E70:K70">
    <cfRule type="cellIs" dxfId="14" priority="2" operator="lessThan">
      <formula>1.2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60">
        <f>SUMMARY!H14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18"/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8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30"/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31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/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9:C19"/>
    <mergeCell ref="M2:N2"/>
    <mergeCell ref="B1:K1"/>
    <mergeCell ref="M1:N1"/>
    <mergeCell ref="B2:K2"/>
    <mergeCell ref="M6:N6"/>
    <mergeCell ref="I7:K7"/>
    <mergeCell ref="B7:C7"/>
    <mergeCell ref="E7:G7"/>
    <mergeCell ref="M9:N9"/>
    <mergeCell ref="M5:N5"/>
    <mergeCell ref="M10:N10"/>
    <mergeCell ref="B4:K4"/>
    <mergeCell ref="B5:K5"/>
    <mergeCell ref="B3:K3"/>
    <mergeCell ref="B20:C20"/>
    <mergeCell ref="D81:E81"/>
    <mergeCell ref="B86:K86"/>
    <mergeCell ref="B87:K87"/>
    <mergeCell ref="B53:K53"/>
    <mergeCell ref="B21:C21"/>
    <mergeCell ref="F23:K23"/>
  </mergeCells>
  <conditionalFormatting sqref="F71:K71">
    <cfRule type="cellIs" dxfId="13" priority="1" operator="greaterThan">
      <formula>0.85</formula>
    </cfRule>
  </conditionalFormatting>
  <conditionalFormatting sqref="E70:K70">
    <cfRule type="cellIs" dxfId="12" priority="2" operator="lessThan">
      <formula>1.2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SUMMARY!H13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18"/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7">
        <f>G9*SUMMARY!B19</f>
        <v>0</v>
      </c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 t="s">
        <v>119</v>
      </c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M1:N1"/>
    <mergeCell ref="M2:N2"/>
    <mergeCell ref="B5:K5"/>
    <mergeCell ref="M5:N5"/>
    <mergeCell ref="B4:K4"/>
    <mergeCell ref="B3:K3"/>
    <mergeCell ref="B2:K2"/>
    <mergeCell ref="B1:K1"/>
    <mergeCell ref="F23:K23"/>
    <mergeCell ref="B19:C19"/>
    <mergeCell ref="M6:N6"/>
    <mergeCell ref="I7:K7"/>
    <mergeCell ref="B7:C7"/>
    <mergeCell ref="E7:G7"/>
    <mergeCell ref="M9:N9"/>
    <mergeCell ref="M10:N10"/>
    <mergeCell ref="B20:C20"/>
    <mergeCell ref="D81:E81"/>
    <mergeCell ref="B86:K86"/>
    <mergeCell ref="B87:K87"/>
    <mergeCell ref="B53:K53"/>
    <mergeCell ref="B21:C21"/>
  </mergeCells>
  <conditionalFormatting sqref="F71:K71">
    <cfRule type="cellIs" dxfId="11" priority="1" operator="greaterThan">
      <formula>0.85</formula>
    </cfRule>
  </conditionalFormatting>
  <conditionalFormatting sqref="E70:K70">
    <cfRule type="cellIs" dxfId="10" priority="2" operator="lessThan">
      <formula>1.2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SUMMARY!H12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65">
        <v>0</v>
      </c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7">
        <f>G9*SUMMARY!B19</f>
        <v>0</v>
      </c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 t="s">
        <v>118</v>
      </c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9:C19"/>
    <mergeCell ref="B2:K2"/>
    <mergeCell ref="B1:K1"/>
    <mergeCell ref="M1:N1"/>
    <mergeCell ref="I7:K7"/>
    <mergeCell ref="B7:C7"/>
    <mergeCell ref="E7:G7"/>
    <mergeCell ref="M5:N5"/>
    <mergeCell ref="M6:N6"/>
    <mergeCell ref="M2:N2"/>
    <mergeCell ref="M10:N10"/>
    <mergeCell ref="B3:K3"/>
    <mergeCell ref="B4:K4"/>
    <mergeCell ref="B5:K5"/>
    <mergeCell ref="M9:N9"/>
    <mergeCell ref="B20:C20"/>
    <mergeCell ref="D81:E81"/>
    <mergeCell ref="B86:K86"/>
    <mergeCell ref="B87:K87"/>
    <mergeCell ref="B53:K53"/>
    <mergeCell ref="B21:C21"/>
    <mergeCell ref="F23:K23"/>
  </mergeCells>
  <conditionalFormatting sqref="F71:K71">
    <cfRule type="cellIs" dxfId="9" priority="1" operator="greaterThan">
      <formula>0.85</formula>
    </cfRule>
  </conditionalFormatting>
  <conditionalFormatting sqref="E70:K70">
    <cfRule type="cellIs" dxfId="8" priority="2" operator="lessThan">
      <formula>1.2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SUMMARY!H11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166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65">
        <v>0</v>
      </c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8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30"/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31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 t="s">
        <v>120</v>
      </c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9:C19"/>
    <mergeCell ref="B3:K3"/>
    <mergeCell ref="B1:K1"/>
    <mergeCell ref="M1:N1"/>
    <mergeCell ref="M2:N2"/>
    <mergeCell ref="B2:K2"/>
    <mergeCell ref="M10:N10"/>
    <mergeCell ref="M9:N9"/>
    <mergeCell ref="M5:N5"/>
    <mergeCell ref="M6:N6"/>
    <mergeCell ref="B4:K4"/>
    <mergeCell ref="E7:G7"/>
    <mergeCell ref="I7:K7"/>
    <mergeCell ref="B7:C7"/>
    <mergeCell ref="B5:K5"/>
    <mergeCell ref="B20:C20"/>
    <mergeCell ref="D81:E81"/>
    <mergeCell ref="B86:K86"/>
    <mergeCell ref="B87:K87"/>
    <mergeCell ref="B53:K53"/>
    <mergeCell ref="B21:C21"/>
    <mergeCell ref="F23:K23"/>
  </mergeCells>
  <conditionalFormatting sqref="F71:K71">
    <cfRule type="cellIs" dxfId="7" priority="1" operator="greaterThan">
      <formula>0.85</formula>
    </cfRule>
  </conditionalFormatting>
  <conditionalFormatting sqref="E70:K70">
    <cfRule type="cellIs" dxfId="6" priority="2" operator="lessThan">
      <formula>1.2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2.75" customHeight="1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SUMMARY!H10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92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65">
        <v>0</v>
      </c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7">
        <f>G9*SUMMARY!B19</f>
        <v>0</v>
      </c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186" t="s">
        <v>121</v>
      </c>
      <c r="C87" s="185"/>
      <c r="D87" s="185"/>
      <c r="E87" s="185"/>
      <c r="F87" s="185"/>
      <c r="G87" s="185"/>
      <c r="H87" s="185"/>
      <c r="I87" s="185"/>
      <c r="J87" s="185"/>
      <c r="K87" s="183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B1:K1"/>
    <mergeCell ref="M1:N1"/>
    <mergeCell ref="M2:N2"/>
    <mergeCell ref="B3:K3"/>
    <mergeCell ref="B4:K4"/>
    <mergeCell ref="B2:K2"/>
    <mergeCell ref="B19:C19"/>
    <mergeCell ref="B53:K53"/>
    <mergeCell ref="F23:K23"/>
    <mergeCell ref="M5:N5"/>
    <mergeCell ref="I7:K7"/>
    <mergeCell ref="E7:G7"/>
    <mergeCell ref="B7:C7"/>
    <mergeCell ref="M9:N9"/>
    <mergeCell ref="M6:N6"/>
    <mergeCell ref="M10:N10"/>
    <mergeCell ref="B5:K5"/>
    <mergeCell ref="B20:C20"/>
    <mergeCell ref="B21:C21"/>
    <mergeCell ref="D81:E81"/>
    <mergeCell ref="B86:K86"/>
    <mergeCell ref="B87:K87"/>
  </mergeCells>
  <conditionalFormatting sqref="F71:K71">
    <cfRule type="cellIs" dxfId="5" priority="1" operator="greaterThan">
      <formula>0.85</formula>
    </cfRule>
  </conditionalFormatting>
  <conditionalFormatting sqref="E70:K70">
    <cfRule type="cellIs" dxfId="4" priority="2" operator="lessThan">
      <formula>1.2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6B8AF"/>
    <outlinePr summaryBelow="0" summaryRight="0"/>
  </sheetPr>
  <dimension ref="A1:AA971"/>
  <sheetViews>
    <sheetView showGridLines="0" workbookViewId="0"/>
  </sheetViews>
  <sheetFormatPr baseColWidth="10" defaultColWidth="17.33203125" defaultRowHeight="15" customHeight="1" x14ac:dyDescent="0.2"/>
  <cols>
    <col min="1" max="1" width="2.1640625" customWidth="1"/>
    <col min="2" max="2" width="23.6640625" customWidth="1"/>
    <col min="3" max="3" width="9.6640625" customWidth="1"/>
    <col min="4" max="4" width="2.5" customWidth="1"/>
    <col min="5" max="5" width="12.33203125" customWidth="1"/>
    <col min="6" max="7" width="10.5" customWidth="1"/>
    <col min="8" max="8" width="2.83203125" customWidth="1"/>
    <col min="9" max="10" width="10.5" customWidth="1"/>
    <col min="11" max="11" width="13" customWidth="1"/>
    <col min="12" max="12" width="3" customWidth="1"/>
    <col min="13" max="13" width="54" customWidth="1"/>
    <col min="14" max="14" width="20.5" customWidth="1"/>
    <col min="15" max="15" width="9.83203125" customWidth="1"/>
    <col min="16" max="27" width="8.6640625" customWidth="1"/>
  </cols>
  <sheetData>
    <row r="1" spans="1:27" ht="12.75" customHeight="1" x14ac:dyDescent="0.2">
      <c r="A1" s="3"/>
      <c r="B1" s="195" t="s">
        <v>1</v>
      </c>
      <c r="C1" s="173"/>
      <c r="D1" s="173"/>
      <c r="E1" s="173"/>
      <c r="F1" s="173"/>
      <c r="G1" s="173"/>
      <c r="H1" s="173"/>
      <c r="I1" s="173"/>
      <c r="J1" s="173"/>
      <c r="K1" s="174"/>
      <c r="L1" s="10"/>
      <c r="M1" s="184" t="s">
        <v>3</v>
      </c>
      <c r="N1" s="18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2.75" customHeight="1" x14ac:dyDescent="0.2">
      <c r="A2" s="13"/>
      <c r="B2" s="194" t="s">
        <v>6</v>
      </c>
      <c r="C2" s="173"/>
      <c r="D2" s="173"/>
      <c r="E2" s="173"/>
      <c r="F2" s="173"/>
      <c r="G2" s="173"/>
      <c r="H2" s="173"/>
      <c r="I2" s="173"/>
      <c r="J2" s="173"/>
      <c r="K2" s="174"/>
      <c r="L2" s="10"/>
      <c r="M2" s="192" t="s">
        <v>7</v>
      </c>
      <c r="N2" s="18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2.75" customHeight="1" x14ac:dyDescent="0.2">
      <c r="A3" s="13"/>
      <c r="B3" s="193" t="s">
        <v>8</v>
      </c>
      <c r="C3" s="168"/>
      <c r="D3" s="168"/>
      <c r="E3" s="168"/>
      <c r="F3" s="168"/>
      <c r="G3" s="168"/>
      <c r="H3" s="168"/>
      <c r="I3" s="168"/>
      <c r="J3" s="168"/>
      <c r="K3" s="171"/>
      <c r="L3" s="10"/>
      <c r="M3" s="15">
        <v>0</v>
      </c>
      <c r="N3" s="16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.75" customHeight="1" x14ac:dyDescent="0.2">
      <c r="A4" s="13"/>
      <c r="B4" s="196" t="s">
        <v>11</v>
      </c>
      <c r="C4" s="168"/>
      <c r="D4" s="168"/>
      <c r="E4" s="168"/>
      <c r="F4" s="168"/>
      <c r="G4" s="168"/>
      <c r="H4" s="168"/>
      <c r="I4" s="168"/>
      <c r="J4" s="168"/>
      <c r="K4" s="171"/>
      <c r="L4" s="10"/>
      <c r="M4" s="18">
        <v>0</v>
      </c>
      <c r="N4" s="16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">
      <c r="A5" s="13"/>
      <c r="B5" s="197" t="s">
        <v>13</v>
      </c>
      <c r="C5" s="198"/>
      <c r="D5" s="198"/>
      <c r="E5" s="198"/>
      <c r="F5" s="198"/>
      <c r="G5" s="198"/>
      <c r="H5" s="198"/>
      <c r="I5" s="198"/>
      <c r="J5" s="198"/>
      <c r="K5" s="199"/>
      <c r="L5" s="10"/>
      <c r="M5" s="191"/>
      <c r="N5" s="17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 customHeight="1" x14ac:dyDescent="0.2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2" t="s">
        <v>7</v>
      </c>
      <c r="N6" s="18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 customHeight="1" x14ac:dyDescent="0.2">
      <c r="A7" s="3"/>
      <c r="B7" s="184" t="s">
        <v>17</v>
      </c>
      <c r="C7" s="183"/>
      <c r="D7" s="10"/>
      <c r="E7" s="184" t="s">
        <v>21</v>
      </c>
      <c r="F7" s="185"/>
      <c r="G7" s="183"/>
      <c r="H7" s="10"/>
      <c r="I7" s="184" t="s">
        <v>23</v>
      </c>
      <c r="J7" s="185"/>
      <c r="K7" s="183"/>
      <c r="L7" s="10"/>
      <c r="M7" s="15">
        <v>0</v>
      </c>
      <c r="N7" s="16" t="s">
        <v>10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 customHeight="1" x14ac:dyDescent="0.2">
      <c r="A8" s="13"/>
      <c r="B8" s="21"/>
      <c r="C8" s="22"/>
      <c r="D8" s="10"/>
      <c r="E8" s="21"/>
      <c r="F8" s="10"/>
      <c r="G8" s="22"/>
      <c r="H8" s="10"/>
      <c r="I8" s="21"/>
      <c r="J8" s="10"/>
      <c r="K8" s="22"/>
      <c r="L8" s="10"/>
      <c r="M8" s="18">
        <v>0</v>
      </c>
      <c r="N8" s="16" t="s">
        <v>12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 customHeight="1" x14ac:dyDescent="0.2">
      <c r="A9" s="13"/>
      <c r="B9" s="21" t="s">
        <v>25</v>
      </c>
      <c r="C9" s="23"/>
      <c r="D9" s="10"/>
      <c r="E9" s="21" t="s">
        <v>26</v>
      </c>
      <c r="F9" s="24">
        <v>1</v>
      </c>
      <c r="G9" s="27">
        <f>C13-C12</f>
        <v>0</v>
      </c>
      <c r="H9" s="10"/>
      <c r="I9" s="21" t="s">
        <v>29</v>
      </c>
      <c r="J9" s="10"/>
      <c r="K9" s="29"/>
      <c r="L9" s="10"/>
      <c r="M9" s="191"/>
      <c r="N9" s="17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 customHeight="1" x14ac:dyDescent="0.2">
      <c r="A10" s="13"/>
      <c r="B10" s="21" t="s">
        <v>33</v>
      </c>
      <c r="C10" s="31">
        <v>0</v>
      </c>
      <c r="D10" s="10"/>
      <c r="E10" s="21" t="s">
        <v>34</v>
      </c>
      <c r="F10" s="32" t="e">
        <f>G10/G9</f>
        <v>#DIV/0!</v>
      </c>
      <c r="G10" s="35">
        <f>(C9+C10+C11)*SUMMARY!B8</f>
        <v>0</v>
      </c>
      <c r="H10" s="10"/>
      <c r="I10" s="21" t="s">
        <v>36</v>
      </c>
      <c r="J10" s="10"/>
      <c r="K10" s="37" t="e">
        <f>K9/C15</f>
        <v>#DIV/0!</v>
      </c>
      <c r="L10" s="10"/>
      <c r="M10" s="192" t="s">
        <v>7</v>
      </c>
      <c r="N10" s="18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2.75" customHeight="1" x14ac:dyDescent="0.2">
      <c r="A11" s="13"/>
      <c r="B11" s="21" t="s">
        <v>37</v>
      </c>
      <c r="C11" s="31">
        <v>0</v>
      </c>
      <c r="D11" s="10"/>
      <c r="E11" s="21" t="s">
        <v>38</v>
      </c>
      <c r="F11" s="24" t="e">
        <f>F9-F10</f>
        <v>#DIV/0!</v>
      </c>
      <c r="G11" s="27">
        <f>(C9+C10+C11)*(1-SUMMARY!B8)</f>
        <v>0</v>
      </c>
      <c r="H11" s="10"/>
      <c r="I11" s="21" t="s">
        <v>39</v>
      </c>
      <c r="J11" s="10"/>
      <c r="K11" s="43" t="e">
        <f>G9/K9</f>
        <v>#DIV/0!</v>
      </c>
      <c r="L11" s="10"/>
      <c r="M11" s="15">
        <v>0</v>
      </c>
      <c r="N11" s="16" t="s">
        <v>10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 customHeight="1" x14ac:dyDescent="0.2">
      <c r="A12" s="13"/>
      <c r="B12" s="21" t="s">
        <v>40</v>
      </c>
      <c r="C12" s="45">
        <f>SUMMARY!B9*C9</f>
        <v>0</v>
      </c>
      <c r="D12" s="10"/>
      <c r="E12" s="21"/>
      <c r="F12" s="10"/>
      <c r="G12" s="22"/>
      <c r="H12" s="10"/>
      <c r="I12" s="21" t="s">
        <v>41</v>
      </c>
      <c r="J12" s="10"/>
      <c r="K12" s="43" t="e">
        <f>C17/K9</f>
        <v>#DIV/0!</v>
      </c>
      <c r="L12" s="10"/>
      <c r="M12" s="47">
        <v>0</v>
      </c>
      <c r="N12" s="16" t="s">
        <v>12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.75" customHeight="1" x14ac:dyDescent="0.2">
      <c r="A13" s="49"/>
      <c r="B13" s="53" t="s">
        <v>42</v>
      </c>
      <c r="C13" s="27">
        <f>SUM(C9:C12)</f>
        <v>0</v>
      </c>
      <c r="D13" s="10"/>
      <c r="E13" s="21"/>
      <c r="F13" s="10"/>
      <c r="G13" s="22"/>
      <c r="H13" s="10"/>
      <c r="I13" s="21" t="s">
        <v>43</v>
      </c>
      <c r="J13" s="10"/>
      <c r="K13" s="43" t="e">
        <f>G9/C15</f>
        <v>#DIV/0!</v>
      </c>
      <c r="L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 customHeight="1" x14ac:dyDescent="0.2">
      <c r="A14" s="13"/>
      <c r="B14" s="21"/>
      <c r="C14" s="22"/>
      <c r="D14" s="10"/>
      <c r="E14" s="21"/>
      <c r="F14" s="54" t="s">
        <v>44</v>
      </c>
      <c r="G14" s="55" t="s">
        <v>46</v>
      </c>
      <c r="H14" s="10"/>
      <c r="I14" s="21" t="s">
        <v>47</v>
      </c>
      <c r="J14" s="10"/>
      <c r="K14" s="56" t="e">
        <f>F44/G9</f>
        <v>#DIV/0!</v>
      </c>
      <c r="L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 customHeight="1" x14ac:dyDescent="0.2">
      <c r="A15" s="13"/>
      <c r="B15" s="21" t="s">
        <v>15</v>
      </c>
      <c r="C15" s="57"/>
      <c r="D15" s="10"/>
      <c r="E15" s="21" t="s">
        <v>9</v>
      </c>
      <c r="F15" s="58">
        <f>SUMMARY!B6</f>
        <v>5.2499999999999998E-2</v>
      </c>
      <c r="G15" s="59">
        <f>F15/12</f>
        <v>4.3749999999999995E-3</v>
      </c>
      <c r="H15" s="10"/>
      <c r="I15" s="21" t="s">
        <v>49</v>
      </c>
      <c r="J15" s="10"/>
      <c r="K15" s="37" t="e">
        <f>G9/F25</f>
        <v>#DIV/0!</v>
      </c>
      <c r="L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 customHeight="1" x14ac:dyDescent="0.2">
      <c r="A16" s="13"/>
      <c r="B16" s="21" t="s">
        <v>50</v>
      </c>
      <c r="C16" s="27">
        <f>SUMMARY!H9</f>
        <v>0</v>
      </c>
      <c r="D16" s="10"/>
      <c r="E16" s="21" t="s">
        <v>52</v>
      </c>
      <c r="F16" s="61">
        <f>SUMMARY!B7</f>
        <v>20</v>
      </c>
      <c r="G16" s="22">
        <f>F16*12</f>
        <v>240</v>
      </c>
      <c r="H16" s="10"/>
      <c r="I16" s="21" t="s">
        <v>53</v>
      </c>
      <c r="J16" s="10"/>
      <c r="K16" s="43" t="e">
        <f>F42/C15</f>
        <v>#DIV/0!</v>
      </c>
      <c r="L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 x14ac:dyDescent="0.2">
      <c r="A17" s="13"/>
      <c r="B17" s="62" t="s">
        <v>54</v>
      </c>
      <c r="C17" s="64">
        <f>C16*C15</f>
        <v>0</v>
      </c>
      <c r="D17" s="10"/>
      <c r="E17" s="62" t="s">
        <v>56</v>
      </c>
      <c r="F17" s="66">
        <f>G17*12</f>
        <v>0</v>
      </c>
      <c r="G17" s="64">
        <f>PMT((F15/12),G16,-G11)</f>
        <v>0</v>
      </c>
      <c r="H17" s="10"/>
      <c r="I17" s="62" t="s">
        <v>57</v>
      </c>
      <c r="J17" s="67"/>
      <c r="K17" s="68" t="e">
        <f>F42/K9</f>
        <v>#DIV/0!</v>
      </c>
      <c r="L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 x14ac:dyDescent="0.2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 x14ac:dyDescent="0.2">
      <c r="A19" s="69"/>
      <c r="B19" s="189" t="s">
        <v>45</v>
      </c>
      <c r="C19" s="190"/>
      <c r="D19" s="10"/>
      <c r="E19" s="70"/>
      <c r="F19" s="71">
        <v>0</v>
      </c>
      <c r="G19" s="72">
        <f>SUMMARY!B10</f>
        <v>0.02</v>
      </c>
      <c r="H19" s="73"/>
      <c r="I19" s="76">
        <f>G19</f>
        <v>0.02</v>
      </c>
      <c r="J19" s="72">
        <f>G19</f>
        <v>0.02</v>
      </c>
      <c r="K19" s="72">
        <f>G19</f>
        <v>0.02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 x14ac:dyDescent="0.2">
      <c r="A20" s="3"/>
      <c r="B20" s="180" t="s">
        <v>50</v>
      </c>
      <c r="C20" s="181"/>
      <c r="D20" s="10"/>
      <c r="E20" s="77"/>
      <c r="F20" s="78">
        <f>C16+(C16*F19)</f>
        <v>0</v>
      </c>
      <c r="G20" s="78">
        <f>F20+(F20*G19)</f>
        <v>0</v>
      </c>
      <c r="H20" s="79"/>
      <c r="I20" s="80">
        <f>G20+(G20*H19)</f>
        <v>0</v>
      </c>
      <c r="J20" s="78">
        <f t="shared" ref="J20:K20" si="0">I20+(I20*J19)</f>
        <v>0</v>
      </c>
      <c r="K20" s="78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 x14ac:dyDescent="0.2">
      <c r="A21" s="3"/>
      <c r="B21" s="187" t="s">
        <v>48</v>
      </c>
      <c r="C21" s="188"/>
      <c r="D21" s="10"/>
      <c r="E21" s="84"/>
      <c r="F21" s="85">
        <v>0</v>
      </c>
      <c r="G21" s="87">
        <f>SUMMARY!B11</f>
        <v>0.02</v>
      </c>
      <c r="H21" s="88"/>
      <c r="I21" s="90">
        <f>G21</f>
        <v>0.02</v>
      </c>
      <c r="J21" s="87">
        <f>G21</f>
        <v>0.02</v>
      </c>
      <c r="K21" s="87">
        <f>G21</f>
        <v>0.02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 customHeight="1" x14ac:dyDescent="0.2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 customHeight="1" x14ac:dyDescent="0.2">
      <c r="A23" s="13"/>
      <c r="B23" s="10"/>
      <c r="C23" s="10"/>
      <c r="D23" s="10"/>
      <c r="E23" s="94" t="s">
        <v>60</v>
      </c>
      <c r="F23" s="184" t="s">
        <v>61</v>
      </c>
      <c r="G23" s="185"/>
      <c r="H23" s="185"/>
      <c r="I23" s="185"/>
      <c r="J23" s="185"/>
      <c r="K23" s="18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.75" customHeight="1" x14ac:dyDescent="0.2">
      <c r="A24" s="3"/>
      <c r="B24" s="96" t="s">
        <v>62</v>
      </c>
      <c r="C24" s="10"/>
      <c r="D24" s="10"/>
      <c r="E24" s="98" t="s">
        <v>46</v>
      </c>
      <c r="F24" s="99" t="s">
        <v>27</v>
      </c>
      <c r="G24" s="101" t="s">
        <v>28</v>
      </c>
      <c r="H24" s="101"/>
      <c r="I24" s="101" t="s">
        <v>30</v>
      </c>
      <c r="J24" s="101" t="s">
        <v>31</v>
      </c>
      <c r="K24" s="103" t="s">
        <v>32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 x14ac:dyDescent="0.2">
      <c r="A25" s="49"/>
      <c r="B25" s="104" t="s">
        <v>63</v>
      </c>
      <c r="C25" s="10"/>
      <c r="D25" s="10"/>
      <c r="E25" s="105">
        <f>C17</f>
        <v>0</v>
      </c>
      <c r="F25" s="105">
        <f t="shared" ref="F25:F29" si="1">E25*12</f>
        <v>0</v>
      </c>
      <c r="G25" s="105">
        <f>F25+(F25*G19)</f>
        <v>0</v>
      </c>
      <c r="H25" s="105"/>
      <c r="I25" s="105">
        <f>G25+(G25*I19)</f>
        <v>0</v>
      </c>
      <c r="J25" s="105">
        <f t="shared" ref="J25:K25" si="2">I25+(I25*J19)</f>
        <v>0</v>
      </c>
      <c r="K25" s="105">
        <f t="shared" si="2"/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 x14ac:dyDescent="0.2">
      <c r="A26" s="49"/>
      <c r="B26" s="104" t="s">
        <v>65</v>
      </c>
      <c r="C26" s="113">
        <f>SUMMARY!B13</f>
        <v>0.1</v>
      </c>
      <c r="D26" s="10"/>
      <c r="E26" s="114">
        <f>-E25*C26</f>
        <v>0</v>
      </c>
      <c r="F26" s="114">
        <f t="shared" si="1"/>
        <v>0</v>
      </c>
      <c r="G26" s="114">
        <f>$G25*-C26</f>
        <v>0</v>
      </c>
      <c r="H26" s="105"/>
      <c r="I26" s="114">
        <f t="shared" ref="I26:K26" si="3">-I25*$C26</f>
        <v>0</v>
      </c>
      <c r="J26" s="114">
        <f t="shared" si="3"/>
        <v>0</v>
      </c>
      <c r="K26" s="114">
        <f t="shared" si="3"/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 x14ac:dyDescent="0.2">
      <c r="A27" s="13"/>
      <c r="B27" s="10" t="s">
        <v>69</v>
      </c>
      <c r="C27" s="10"/>
      <c r="D27" s="10"/>
      <c r="E27" s="105">
        <f>E25+E26</f>
        <v>0</v>
      </c>
      <c r="F27" s="105">
        <f t="shared" si="1"/>
        <v>0</v>
      </c>
      <c r="G27" s="105">
        <f>G25+G26</f>
        <v>0</v>
      </c>
      <c r="H27" s="105"/>
      <c r="I27" s="105">
        <f t="shared" ref="I27:K27" si="4">I25+I26</f>
        <v>0</v>
      </c>
      <c r="J27" s="105">
        <f t="shared" si="4"/>
        <v>0</v>
      </c>
      <c r="K27" s="105">
        <f t="shared" si="4"/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x14ac:dyDescent="0.2">
      <c r="A28" s="13"/>
      <c r="B28" s="10" t="s">
        <v>70</v>
      </c>
      <c r="C28" s="10"/>
      <c r="D28" s="10"/>
      <c r="E28" s="165">
        <v>0</v>
      </c>
      <c r="F28" s="114">
        <f t="shared" si="1"/>
        <v>0</v>
      </c>
      <c r="G28" s="114">
        <f>F28 + (F28*G19)</f>
        <v>0</v>
      </c>
      <c r="H28" s="105"/>
      <c r="I28" s="114">
        <f>G28+(G28*H19)</f>
        <v>0</v>
      </c>
      <c r="J28" s="114">
        <f t="shared" ref="J28:K28" si="5">I28+(I28*J19)</f>
        <v>0</v>
      </c>
      <c r="K28" s="114">
        <f t="shared" si="5"/>
        <v>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 x14ac:dyDescent="0.2">
      <c r="A29" s="49"/>
      <c r="B29" s="104" t="s">
        <v>77</v>
      </c>
      <c r="C29" s="123">
        <v>1</v>
      </c>
      <c r="D29" s="10"/>
      <c r="E29" s="124">
        <f>E27+E28</f>
        <v>0</v>
      </c>
      <c r="F29" s="124">
        <f t="shared" si="1"/>
        <v>0</v>
      </c>
      <c r="G29" s="124">
        <f>G27+G28</f>
        <v>0</v>
      </c>
      <c r="H29" s="124"/>
      <c r="I29" s="124">
        <f t="shared" ref="I29:K29" si="6">I27+I28</f>
        <v>0</v>
      </c>
      <c r="J29" s="124">
        <f t="shared" si="6"/>
        <v>0</v>
      </c>
      <c r="K29" s="124">
        <f t="shared" si="6"/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 customHeight="1" x14ac:dyDescent="0.2">
      <c r="A31" s="3"/>
      <c r="B31" s="96" t="s">
        <v>78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 customHeight="1" x14ac:dyDescent="0.2">
      <c r="A32" s="13"/>
      <c r="B32" s="10" t="s">
        <v>79</v>
      </c>
      <c r="C32" s="123" t="e">
        <f t="shared" ref="C32:C41" si="7">E32/$E$29</f>
        <v>#DIV/0!</v>
      </c>
      <c r="D32" s="10"/>
      <c r="E32" s="126">
        <f>C15*SUMMARY!B17</f>
        <v>0</v>
      </c>
      <c r="F32" s="105">
        <f t="shared" ref="F32:F41" si="8">E32*12</f>
        <v>0</v>
      </c>
      <c r="G32" s="105">
        <f t="shared" ref="G32:G41" si="9">F32+(F32*G$21)</f>
        <v>0</v>
      </c>
      <c r="H32" s="105"/>
      <c r="I32" s="105">
        <f t="shared" ref="I32:I41" si="10">G32+(G32*$I$21)</f>
        <v>0</v>
      </c>
      <c r="J32" s="105">
        <f t="shared" ref="J32:J41" si="11">I32+(I32*$J$21)</f>
        <v>0</v>
      </c>
      <c r="K32" s="105">
        <f t="shared" ref="K32:K41" si="12">J32+(J32*$K$21)</f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 customHeight="1" x14ac:dyDescent="0.2">
      <c r="A33" s="13"/>
      <c r="B33" s="10" t="s">
        <v>66</v>
      </c>
      <c r="C33" s="123" t="e">
        <f t="shared" si="7"/>
        <v>#DIV/0!</v>
      </c>
      <c r="D33" s="10"/>
      <c r="E33" s="127">
        <f>C17*SUMMARY!B18</f>
        <v>0</v>
      </c>
      <c r="F33" s="105">
        <f t="shared" si="8"/>
        <v>0</v>
      </c>
      <c r="G33" s="105">
        <f t="shared" si="9"/>
        <v>0</v>
      </c>
      <c r="H33" s="105"/>
      <c r="I33" s="105">
        <f t="shared" si="10"/>
        <v>0</v>
      </c>
      <c r="J33" s="105">
        <f t="shared" si="11"/>
        <v>0</v>
      </c>
      <c r="K33" s="105">
        <f t="shared" si="12"/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 x14ac:dyDescent="0.2">
      <c r="A34" s="13"/>
      <c r="B34" s="10" t="s">
        <v>67</v>
      </c>
      <c r="C34" s="123" t="e">
        <f t="shared" si="7"/>
        <v>#DIV/0!</v>
      </c>
      <c r="D34" s="10"/>
      <c r="E34" s="127">
        <f>G9*SUMMARY!B19</f>
        <v>0</v>
      </c>
      <c r="F34" s="105">
        <f t="shared" si="8"/>
        <v>0</v>
      </c>
      <c r="G34" s="105">
        <f t="shared" si="9"/>
        <v>0</v>
      </c>
      <c r="H34" s="105"/>
      <c r="I34" s="105">
        <f t="shared" si="10"/>
        <v>0</v>
      </c>
      <c r="J34" s="105">
        <f t="shared" si="11"/>
        <v>0</v>
      </c>
      <c r="K34" s="105">
        <f t="shared" si="12"/>
        <v>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 x14ac:dyDescent="0.2">
      <c r="A35" s="13"/>
      <c r="B35" s="10" t="s">
        <v>80</v>
      </c>
      <c r="C35" s="123" t="e">
        <f t="shared" si="7"/>
        <v>#DIV/0!</v>
      </c>
      <c r="D35" s="10"/>
      <c r="E35" s="127">
        <f>G9*SUMMARY!B20</f>
        <v>0</v>
      </c>
      <c r="F35" s="105">
        <f t="shared" si="8"/>
        <v>0</v>
      </c>
      <c r="G35" s="105">
        <f t="shared" si="9"/>
        <v>0</v>
      </c>
      <c r="H35" s="105"/>
      <c r="I35" s="105">
        <f t="shared" si="10"/>
        <v>0</v>
      </c>
      <c r="J35" s="105">
        <f t="shared" si="11"/>
        <v>0</v>
      </c>
      <c r="K35" s="105">
        <f t="shared" si="12"/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 x14ac:dyDescent="0.2">
      <c r="A36" s="13"/>
      <c r="B36" s="10" t="s">
        <v>71</v>
      </c>
      <c r="C36" s="123" t="e">
        <f t="shared" si="7"/>
        <v>#DIV/0!</v>
      </c>
      <c r="D36" s="10"/>
      <c r="E36" s="132">
        <f>SUMMARY!B21</f>
        <v>0</v>
      </c>
      <c r="F36" s="105">
        <f t="shared" si="8"/>
        <v>0</v>
      </c>
      <c r="G36" s="105">
        <f t="shared" si="9"/>
        <v>0</v>
      </c>
      <c r="H36" s="105"/>
      <c r="I36" s="105">
        <f t="shared" si="10"/>
        <v>0</v>
      </c>
      <c r="J36" s="105">
        <f t="shared" si="11"/>
        <v>0</v>
      </c>
      <c r="K36" s="105">
        <f t="shared" si="12"/>
        <v>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 x14ac:dyDescent="0.2">
      <c r="A37" s="13"/>
      <c r="B37" s="10" t="s">
        <v>72</v>
      </c>
      <c r="C37" s="123" t="e">
        <f t="shared" si="7"/>
        <v>#DIV/0!</v>
      </c>
      <c r="D37" s="10"/>
      <c r="E37" s="132">
        <f>SUMMARY!B22</f>
        <v>0</v>
      </c>
      <c r="F37" s="105">
        <f t="shared" si="8"/>
        <v>0</v>
      </c>
      <c r="G37" s="105">
        <f t="shared" si="9"/>
        <v>0</v>
      </c>
      <c r="H37" s="105"/>
      <c r="I37" s="105">
        <f t="shared" si="10"/>
        <v>0</v>
      </c>
      <c r="J37" s="105">
        <f t="shared" si="11"/>
        <v>0</v>
      </c>
      <c r="K37" s="105">
        <f t="shared" si="12"/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 x14ac:dyDescent="0.2">
      <c r="A38" s="13"/>
      <c r="B38" s="10" t="s">
        <v>73</v>
      </c>
      <c r="C38" s="123" t="e">
        <f t="shared" si="7"/>
        <v>#DIV/0!</v>
      </c>
      <c r="D38" s="10"/>
      <c r="E38" s="132">
        <f>SUMMARY!B23</f>
        <v>0</v>
      </c>
      <c r="F38" s="105">
        <f t="shared" si="8"/>
        <v>0</v>
      </c>
      <c r="G38" s="105">
        <f t="shared" si="9"/>
        <v>0</v>
      </c>
      <c r="H38" s="105"/>
      <c r="I38" s="105">
        <f t="shared" si="10"/>
        <v>0</v>
      </c>
      <c r="J38" s="105">
        <f t="shared" si="11"/>
        <v>0</v>
      </c>
      <c r="K38" s="105">
        <f t="shared" si="12"/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 x14ac:dyDescent="0.2">
      <c r="A39" s="13"/>
      <c r="B39" s="10" t="s">
        <v>74</v>
      </c>
      <c r="C39" s="123" t="e">
        <f t="shared" si="7"/>
        <v>#DIV/0!</v>
      </c>
      <c r="D39" s="10"/>
      <c r="E39" s="132">
        <f>SUMMARY!B24</f>
        <v>0</v>
      </c>
      <c r="F39" s="105">
        <f t="shared" si="8"/>
        <v>0</v>
      </c>
      <c r="G39" s="105">
        <f t="shared" si="9"/>
        <v>0</v>
      </c>
      <c r="H39" s="105"/>
      <c r="I39" s="105">
        <f t="shared" si="10"/>
        <v>0</v>
      </c>
      <c r="J39" s="105">
        <f t="shared" si="11"/>
        <v>0</v>
      </c>
      <c r="K39" s="105">
        <f t="shared" si="12"/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 x14ac:dyDescent="0.2">
      <c r="A40" s="13"/>
      <c r="B40" s="10" t="s">
        <v>75</v>
      </c>
      <c r="C40" s="123" t="e">
        <f t="shared" si="7"/>
        <v>#DIV/0!</v>
      </c>
      <c r="D40" s="10"/>
      <c r="E40" s="132">
        <f>SUMMARY!B25</f>
        <v>0</v>
      </c>
      <c r="F40" s="105">
        <f t="shared" si="8"/>
        <v>0</v>
      </c>
      <c r="G40" s="105">
        <f t="shared" si="9"/>
        <v>0</v>
      </c>
      <c r="H40" s="105"/>
      <c r="I40" s="105">
        <f t="shared" si="10"/>
        <v>0</v>
      </c>
      <c r="J40" s="105">
        <f t="shared" si="11"/>
        <v>0</v>
      </c>
      <c r="K40" s="105">
        <f t="shared" si="1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 x14ac:dyDescent="0.2">
      <c r="A41" s="13"/>
      <c r="B41" s="10" t="s">
        <v>76</v>
      </c>
      <c r="C41" s="133" t="e">
        <f t="shared" si="7"/>
        <v>#DIV/0!</v>
      </c>
      <c r="D41" s="10"/>
      <c r="E41" s="132">
        <v>0</v>
      </c>
      <c r="F41" s="105">
        <f t="shared" si="8"/>
        <v>0</v>
      </c>
      <c r="G41" s="105">
        <f t="shared" si="9"/>
        <v>0</v>
      </c>
      <c r="H41" s="105"/>
      <c r="I41" s="105">
        <f t="shared" si="10"/>
        <v>0</v>
      </c>
      <c r="J41" s="105">
        <f t="shared" si="11"/>
        <v>0</v>
      </c>
      <c r="K41" s="105">
        <f t="shared" si="12"/>
        <v>0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 x14ac:dyDescent="0.2">
      <c r="A42" s="49"/>
      <c r="B42" s="104" t="s">
        <v>81</v>
      </c>
      <c r="C42" s="123" t="e">
        <f>SUM(C32:C41)</f>
        <v>#DIV/0!</v>
      </c>
      <c r="D42" s="10"/>
      <c r="E42" s="124">
        <f t="shared" ref="E42:G42" si="13">SUM(E32:E41)</f>
        <v>0</v>
      </c>
      <c r="F42" s="124">
        <f t="shared" si="13"/>
        <v>0</v>
      </c>
      <c r="G42" s="124">
        <f t="shared" si="13"/>
        <v>0</v>
      </c>
      <c r="H42" s="124"/>
      <c r="I42" s="124">
        <f t="shared" ref="I42:K42" si="14">SUM(I32:I41)</f>
        <v>0</v>
      </c>
      <c r="J42" s="124">
        <f t="shared" si="14"/>
        <v>0</v>
      </c>
      <c r="K42" s="124">
        <f t="shared" si="14"/>
        <v>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 customHeight="1" x14ac:dyDescent="0.2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 customHeight="1" x14ac:dyDescent="0.2">
      <c r="A44" s="3"/>
      <c r="B44" s="96" t="s">
        <v>82</v>
      </c>
      <c r="C44" s="123" t="e">
        <f>C29-C42</f>
        <v>#DIV/0!</v>
      </c>
      <c r="D44" s="10"/>
      <c r="E44" s="124">
        <f t="shared" ref="E44:G44" si="15">E29-E42</f>
        <v>0</v>
      </c>
      <c r="F44" s="124">
        <f t="shared" si="15"/>
        <v>0</v>
      </c>
      <c r="G44" s="124">
        <f t="shared" si="15"/>
        <v>0</v>
      </c>
      <c r="H44" s="124"/>
      <c r="I44" s="124">
        <f t="shared" ref="I44:K44" si="16">I29-I42</f>
        <v>0</v>
      </c>
      <c r="J44" s="124">
        <f t="shared" si="16"/>
        <v>0</v>
      </c>
      <c r="K44" s="124">
        <f t="shared" si="16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 customHeight="1" x14ac:dyDescent="0.2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 x14ac:dyDescent="0.2">
      <c r="A46" s="3"/>
      <c r="B46" s="96" t="s">
        <v>83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 x14ac:dyDescent="0.2">
      <c r="A47" s="13"/>
      <c r="B47" s="10" t="s">
        <v>84</v>
      </c>
      <c r="C47" s="10"/>
      <c r="D47" s="10"/>
      <c r="E47" s="105">
        <f t="shared" ref="E47:G47" si="17">E44</f>
        <v>0</v>
      </c>
      <c r="F47" s="105">
        <f t="shared" si="17"/>
        <v>0</v>
      </c>
      <c r="G47" s="105">
        <f t="shared" si="17"/>
        <v>0</v>
      </c>
      <c r="H47" s="105"/>
      <c r="I47" s="105">
        <f t="shared" ref="I47:K47" si="18">I44</f>
        <v>0</v>
      </c>
      <c r="J47" s="105">
        <f t="shared" si="18"/>
        <v>0</v>
      </c>
      <c r="K47" s="105">
        <f t="shared" si="18"/>
        <v>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 x14ac:dyDescent="0.2">
      <c r="A48" s="13"/>
      <c r="B48" s="10" t="s">
        <v>85</v>
      </c>
      <c r="C48" s="10"/>
      <c r="D48" s="10"/>
      <c r="E48" s="114">
        <f>-G17</f>
        <v>0</v>
      </c>
      <c r="F48" s="114">
        <f t="shared" ref="F48:G48" si="19">$E$48*12</f>
        <v>0</v>
      </c>
      <c r="G48" s="114">
        <f t="shared" si="19"/>
        <v>0</v>
      </c>
      <c r="H48" s="114"/>
      <c r="I48" s="114">
        <f t="shared" ref="I48:K48" si="20">$E$48*12</f>
        <v>0</v>
      </c>
      <c r="J48" s="114">
        <f t="shared" si="20"/>
        <v>0</v>
      </c>
      <c r="K48" s="114">
        <f t="shared" si="20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 x14ac:dyDescent="0.2">
      <c r="A49" s="13"/>
      <c r="B49" s="10" t="s">
        <v>86</v>
      </c>
      <c r="C49" s="10"/>
      <c r="D49" s="10"/>
      <c r="E49" s="124">
        <f t="shared" ref="E49:G49" si="21">E47+E48</f>
        <v>0</v>
      </c>
      <c r="F49" s="124">
        <f t="shared" si="21"/>
        <v>0</v>
      </c>
      <c r="G49" s="124">
        <f t="shared" si="21"/>
        <v>0</v>
      </c>
      <c r="H49" s="124"/>
      <c r="I49" s="124">
        <f t="shared" ref="I49:K49" si="22">I47+I48</f>
        <v>0</v>
      </c>
      <c r="J49" s="124">
        <f t="shared" si="22"/>
        <v>0</v>
      </c>
      <c r="K49" s="124">
        <f t="shared" si="2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 x14ac:dyDescent="0.2">
      <c r="A50" s="13"/>
      <c r="B50" s="10" t="s">
        <v>87</v>
      </c>
      <c r="C50" s="10"/>
      <c r="D50" s="10"/>
      <c r="E50" s="114" t="e">
        <f>ABS(CUMPRINC(F15/12,G16,G11,6,6,0))</f>
        <v>#NUM!</v>
      </c>
      <c r="F50" s="114" t="e">
        <f>ABS(CUMPRINC(F15/12,G16,G11,1,12,0))</f>
        <v>#NUM!</v>
      </c>
      <c r="G50" s="114" t="e">
        <f>ABS(CUMPRINC(F15/12,G16,G11,13,24,0))</f>
        <v>#NUM!</v>
      </c>
      <c r="H50" s="105"/>
      <c r="I50" s="114" t="e">
        <f>ABS(CUMPRINC(F15/12,G16,G11,25,36,0))</f>
        <v>#NUM!</v>
      </c>
      <c r="J50" s="114" t="e">
        <f>ABS(CUMPRINC(F15/12,G16,G11,37,48,0))</f>
        <v>#NUM!</v>
      </c>
      <c r="K50" s="114" t="e">
        <f>ABS(CUMPRINC(F15/12,G16,G11,49,60,0))</f>
        <v>#NUM!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 customHeight="1" x14ac:dyDescent="0.2">
      <c r="A51" s="49"/>
      <c r="B51" s="104" t="s">
        <v>88</v>
      </c>
      <c r="C51" s="10"/>
      <c r="D51" s="10"/>
      <c r="E51" s="124" t="e">
        <f t="shared" ref="E51:G51" si="23">E49+E50</f>
        <v>#NUM!</v>
      </c>
      <c r="F51" s="124" t="e">
        <f t="shared" si="23"/>
        <v>#NUM!</v>
      </c>
      <c r="G51" s="124" t="e">
        <f t="shared" si="23"/>
        <v>#NUM!</v>
      </c>
      <c r="H51" s="124"/>
      <c r="I51" s="124" t="e">
        <f t="shared" ref="I51:K51" si="24">I49+I50</f>
        <v>#NUM!</v>
      </c>
      <c r="J51" s="124" t="e">
        <f t="shared" si="24"/>
        <v>#NUM!</v>
      </c>
      <c r="K51" s="124" t="e">
        <f t="shared" si="24"/>
        <v>#NUM!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 customHeight="1" x14ac:dyDescent="0.2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">
      <c r="A53" s="3"/>
      <c r="B53" s="184" t="s">
        <v>89</v>
      </c>
      <c r="C53" s="185"/>
      <c r="D53" s="185"/>
      <c r="E53" s="185"/>
      <c r="F53" s="185"/>
      <c r="G53" s="185"/>
      <c r="H53" s="185"/>
      <c r="I53" s="185"/>
      <c r="J53" s="185"/>
      <c r="K53" s="183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.75" customHeight="1" x14ac:dyDescent="0.2">
      <c r="A54" s="13"/>
      <c r="B54" s="134" t="s">
        <v>82</v>
      </c>
      <c r="C54" s="135"/>
      <c r="D54" s="136"/>
      <c r="E54" s="137">
        <f t="shared" ref="E54:G54" si="25">E44</f>
        <v>0</v>
      </c>
      <c r="F54" s="137">
        <f t="shared" si="25"/>
        <v>0</v>
      </c>
      <c r="G54" s="137">
        <f t="shared" si="25"/>
        <v>0</v>
      </c>
      <c r="H54" s="137"/>
      <c r="I54" s="137">
        <f t="shared" ref="I54:K54" si="26">I44</f>
        <v>0</v>
      </c>
      <c r="J54" s="137">
        <f t="shared" si="26"/>
        <v>0</v>
      </c>
      <c r="K54" s="138">
        <f t="shared" si="26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 x14ac:dyDescent="0.2">
      <c r="A55" s="13"/>
      <c r="B55" s="21" t="s">
        <v>90</v>
      </c>
      <c r="C55" s="123" t="e">
        <f>-E55/E29</f>
        <v>#NUM!</v>
      </c>
      <c r="D55" s="10"/>
      <c r="E55" s="105" t="e">
        <f>(CUMIPMT(G15,G16,G11,6,6,0))</f>
        <v>#NUM!</v>
      </c>
      <c r="F55" s="105" t="e">
        <f>(CUMIPMT(G15,G16,G11,1,12,0))</f>
        <v>#NUM!</v>
      </c>
      <c r="G55" s="105" t="e">
        <f>(CUMIPMT(G15,G16,G11,13,24,0))</f>
        <v>#NUM!</v>
      </c>
      <c r="H55" s="105"/>
      <c r="I55" s="105" t="e">
        <f>(CUMIPMT(G15,G16,G11,25,36,0))</f>
        <v>#NUM!</v>
      </c>
      <c r="J55" s="105" t="e">
        <f>(CUMIPMT(G15,G16,G11,37,48,0))</f>
        <v>#NUM!</v>
      </c>
      <c r="K55" s="80" t="e">
        <f>(CUMIPMT(G15,G16,G11,49,60,0))</f>
        <v>#NUM!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 x14ac:dyDescent="0.2">
      <c r="A56" s="13"/>
      <c r="B56" s="21" t="s">
        <v>91</v>
      </c>
      <c r="C56" s="10"/>
      <c r="D56" s="10"/>
      <c r="E56" s="105">
        <f t="shared" ref="E56:E57" si="27">-(C10/27.5)/12</f>
        <v>0</v>
      </c>
      <c r="F56" s="105">
        <f t="shared" ref="F56:G56" si="28">$E$56*12</f>
        <v>0</v>
      </c>
      <c r="G56" s="105">
        <f t="shared" si="28"/>
        <v>0</v>
      </c>
      <c r="H56" s="105"/>
      <c r="I56" s="105">
        <f t="shared" ref="I56:K56" si="29">$E$56*12</f>
        <v>0</v>
      </c>
      <c r="J56" s="105">
        <f t="shared" si="29"/>
        <v>0</v>
      </c>
      <c r="K56" s="80">
        <f t="shared" si="29"/>
        <v>0</v>
      </c>
      <c r="L56" s="10"/>
      <c r="M56" s="10"/>
      <c r="N56" s="11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 x14ac:dyDescent="0.2">
      <c r="A57" s="13"/>
      <c r="B57" s="21" t="s">
        <v>92</v>
      </c>
      <c r="C57" s="10"/>
      <c r="D57" s="10"/>
      <c r="E57" s="114">
        <f t="shared" si="27"/>
        <v>0</v>
      </c>
      <c r="F57" s="114">
        <f t="shared" ref="F57:G57" si="30">$E$57*12</f>
        <v>0</v>
      </c>
      <c r="G57" s="114">
        <f t="shared" si="30"/>
        <v>0</v>
      </c>
      <c r="H57" s="105"/>
      <c r="I57" s="114">
        <f t="shared" ref="I57:K57" si="31">$E$57*12</f>
        <v>0</v>
      </c>
      <c r="J57" s="114">
        <f t="shared" si="31"/>
        <v>0</v>
      </c>
      <c r="K57" s="139">
        <f t="shared" si="31"/>
        <v>0</v>
      </c>
      <c r="L57" s="10"/>
      <c r="M57" s="105"/>
      <c r="N57" s="105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 x14ac:dyDescent="0.2">
      <c r="A58" s="13"/>
      <c r="B58" s="21" t="s">
        <v>93</v>
      </c>
      <c r="C58" s="10"/>
      <c r="D58" s="10"/>
      <c r="E58" s="105" t="e">
        <f t="shared" ref="E58:F58" si="32">E54+E55+E56+E57</f>
        <v>#NUM!</v>
      </c>
      <c r="F58" s="105" t="e">
        <f t="shared" si="32"/>
        <v>#NUM!</v>
      </c>
      <c r="G58" s="105" t="e">
        <f>G44+G55+G56+G57</f>
        <v>#NUM!</v>
      </c>
      <c r="H58" s="105"/>
      <c r="I58" s="105" t="e">
        <f t="shared" ref="I58:K58" si="33">I44+I55+I56+I57</f>
        <v>#NUM!</v>
      </c>
      <c r="J58" s="105" t="e">
        <f t="shared" si="33"/>
        <v>#NUM!</v>
      </c>
      <c r="K58" s="80" t="e">
        <f t="shared" si="33"/>
        <v>#NUM!</v>
      </c>
      <c r="L58" s="10"/>
      <c r="M58" s="105"/>
      <c r="N58" s="105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 x14ac:dyDescent="0.2">
      <c r="A59" s="13"/>
      <c r="B59" s="21" t="s">
        <v>94</v>
      </c>
      <c r="C59" s="113">
        <f>SUMMARY!B14</f>
        <v>0.33</v>
      </c>
      <c r="D59" s="10"/>
      <c r="E59" s="114" t="e">
        <f t="shared" ref="E59:G59" si="34">-E58*$C$59</f>
        <v>#NUM!</v>
      </c>
      <c r="F59" s="114" t="e">
        <f t="shared" si="34"/>
        <v>#NUM!</v>
      </c>
      <c r="G59" s="114" t="e">
        <f t="shared" si="34"/>
        <v>#NUM!</v>
      </c>
      <c r="H59" s="105"/>
      <c r="I59" s="114" t="e">
        <f t="shared" ref="I59:K59" si="35">-I58*$C$59</f>
        <v>#NUM!</v>
      </c>
      <c r="J59" s="114" t="e">
        <f t="shared" si="35"/>
        <v>#NUM!</v>
      </c>
      <c r="K59" s="139" t="e">
        <f t="shared" si="35"/>
        <v>#NUM!</v>
      </c>
      <c r="L59" s="10"/>
      <c r="M59" s="10"/>
      <c r="N59" s="10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 x14ac:dyDescent="0.2">
      <c r="A60" s="49"/>
      <c r="B60" s="53" t="s">
        <v>95</v>
      </c>
      <c r="C60" s="10"/>
      <c r="D60" s="10"/>
      <c r="E60" s="105" t="e">
        <f t="shared" ref="E60:G60" si="36">E58+E59</f>
        <v>#NUM!</v>
      </c>
      <c r="F60" s="105" t="e">
        <f t="shared" si="36"/>
        <v>#NUM!</v>
      </c>
      <c r="G60" s="105" t="e">
        <f t="shared" si="36"/>
        <v>#NUM!</v>
      </c>
      <c r="H60" s="105"/>
      <c r="I60" s="105" t="e">
        <f t="shared" ref="I60:K60" si="37">I58+I59</f>
        <v>#NUM!</v>
      </c>
      <c r="J60" s="105" t="e">
        <f t="shared" si="37"/>
        <v>#NUM!</v>
      </c>
      <c r="K60" s="80" t="e">
        <f t="shared" si="37"/>
        <v>#NUM!</v>
      </c>
      <c r="L60" s="10"/>
      <c r="M60" s="10"/>
      <c r="N60" s="11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 x14ac:dyDescent="0.2">
      <c r="A61" s="13"/>
      <c r="B61" s="21"/>
      <c r="C61" s="10"/>
      <c r="D61" s="10"/>
      <c r="E61" s="114"/>
      <c r="F61" s="114"/>
      <c r="G61" s="114"/>
      <c r="H61" s="114"/>
      <c r="I61" s="114"/>
      <c r="J61" s="114"/>
      <c r="K61" s="139"/>
      <c r="L61" s="10"/>
      <c r="M61" s="10"/>
      <c r="N61" s="105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 x14ac:dyDescent="0.2">
      <c r="A62" s="13"/>
      <c r="B62" s="21" t="s">
        <v>84</v>
      </c>
      <c r="C62" s="10"/>
      <c r="D62" s="10"/>
      <c r="E62" s="105">
        <f t="shared" ref="E62:G62" si="38">E47</f>
        <v>0</v>
      </c>
      <c r="F62" s="105">
        <f t="shared" si="38"/>
        <v>0</v>
      </c>
      <c r="G62" s="105">
        <f t="shared" si="38"/>
        <v>0</v>
      </c>
      <c r="H62" s="105"/>
      <c r="I62" s="105">
        <f t="shared" ref="I62:K62" si="39">I47</f>
        <v>0</v>
      </c>
      <c r="J62" s="105">
        <f t="shared" si="39"/>
        <v>0</v>
      </c>
      <c r="K62" s="80">
        <f t="shared" si="39"/>
        <v>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 x14ac:dyDescent="0.2">
      <c r="A63" s="13"/>
      <c r="B63" s="21" t="s">
        <v>85</v>
      </c>
      <c r="C63" s="10"/>
      <c r="D63" s="10"/>
      <c r="E63" s="105">
        <f t="shared" ref="E63:G63" si="40">E48</f>
        <v>0</v>
      </c>
      <c r="F63" s="105">
        <f t="shared" si="40"/>
        <v>0</v>
      </c>
      <c r="G63" s="105">
        <f t="shared" si="40"/>
        <v>0</v>
      </c>
      <c r="H63" s="105"/>
      <c r="I63" s="105">
        <f t="shared" ref="I63:K63" si="41">I48</f>
        <v>0</v>
      </c>
      <c r="J63" s="105">
        <f t="shared" si="41"/>
        <v>0</v>
      </c>
      <c r="K63" s="80">
        <f t="shared" si="41"/>
        <v>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 x14ac:dyDescent="0.2">
      <c r="A64" s="13"/>
      <c r="B64" s="21" t="s">
        <v>96</v>
      </c>
      <c r="C64" s="10"/>
      <c r="D64" s="10"/>
      <c r="E64" s="114" t="e">
        <f t="shared" ref="E64:G64" si="42">E59</f>
        <v>#NUM!</v>
      </c>
      <c r="F64" s="114" t="e">
        <f t="shared" si="42"/>
        <v>#NUM!</v>
      </c>
      <c r="G64" s="114" t="e">
        <f t="shared" si="42"/>
        <v>#NUM!</v>
      </c>
      <c r="H64" s="114"/>
      <c r="I64" s="114" t="e">
        <f t="shared" ref="I64:K64" si="43">I59</f>
        <v>#NUM!</v>
      </c>
      <c r="J64" s="114" t="e">
        <f t="shared" si="43"/>
        <v>#NUM!</v>
      </c>
      <c r="K64" s="139" t="e">
        <f t="shared" si="43"/>
        <v>#NUM!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.75" customHeight="1" x14ac:dyDescent="0.2">
      <c r="A65" s="13"/>
      <c r="B65" s="21" t="s">
        <v>97</v>
      </c>
      <c r="C65" s="10"/>
      <c r="D65" s="10"/>
      <c r="E65" s="124" t="e">
        <f t="shared" ref="E65:G65" si="44">E62+E64+E63</f>
        <v>#NUM!</v>
      </c>
      <c r="F65" s="124" t="e">
        <f t="shared" si="44"/>
        <v>#NUM!</v>
      </c>
      <c r="G65" s="124" t="e">
        <f t="shared" si="44"/>
        <v>#NUM!</v>
      </c>
      <c r="H65" s="124"/>
      <c r="I65" s="124" t="e">
        <f t="shared" ref="I65:K65" si="45">I62+I64+I63</f>
        <v>#NUM!</v>
      </c>
      <c r="J65" s="124" t="e">
        <f t="shared" si="45"/>
        <v>#NUM!</v>
      </c>
      <c r="K65" s="140" t="e">
        <f t="shared" si="45"/>
        <v>#NUM!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.75" customHeight="1" x14ac:dyDescent="0.2">
      <c r="A66" s="13"/>
      <c r="B66" s="21" t="s">
        <v>98</v>
      </c>
      <c r="C66" s="10"/>
      <c r="D66" s="10"/>
      <c r="E66" s="114" t="e">
        <f>ABS(CUMPRINC(F15/12,G16,G11,6,6,0))</f>
        <v>#NUM!</v>
      </c>
      <c r="F66" s="114" t="e">
        <f>ABS(CUMPRINC(F15/12,G16,G11,1,12,0))</f>
        <v>#NUM!</v>
      </c>
      <c r="G66" s="114" t="e">
        <f>ABS(CUMPRINC(F15/12,G16,G11,13,24,0))</f>
        <v>#NUM!</v>
      </c>
      <c r="H66" s="114"/>
      <c r="I66" s="114" t="e">
        <f>ABS(CUMPRINC(F15/12,G16,G11,25,36,0))</f>
        <v>#NUM!</v>
      </c>
      <c r="J66" s="114" t="e">
        <f>ABS(CUMPRINC(F15/12,G16,G11,37,48,0))</f>
        <v>#NUM!</v>
      </c>
      <c r="K66" s="139" t="e">
        <f>ABS(CUMPRINC(F15/12,G16,G11,49,60,0))</f>
        <v>#NUM!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 x14ac:dyDescent="0.2">
      <c r="A67" s="49"/>
      <c r="B67" s="141" t="s">
        <v>88</v>
      </c>
      <c r="C67" s="67"/>
      <c r="D67" s="67"/>
      <c r="E67" s="142" t="e">
        <f t="shared" ref="E67:G67" si="46">SUM(E65:E66)</f>
        <v>#NUM!</v>
      </c>
      <c r="F67" s="142" t="e">
        <f t="shared" si="46"/>
        <v>#NUM!</v>
      </c>
      <c r="G67" s="142" t="e">
        <f t="shared" si="46"/>
        <v>#NUM!</v>
      </c>
      <c r="H67" s="142"/>
      <c r="I67" s="142" t="e">
        <f t="shared" ref="I67:K67" si="47">SUM(I65:I66)</f>
        <v>#NUM!</v>
      </c>
      <c r="J67" s="142" t="e">
        <f t="shared" si="47"/>
        <v>#NUM!</v>
      </c>
      <c r="K67" s="143" t="e">
        <f t="shared" si="47"/>
        <v>#NUM!</v>
      </c>
      <c r="L67" s="10"/>
      <c r="M67" s="10"/>
      <c r="N67" s="10"/>
      <c r="O67" s="105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 x14ac:dyDescent="0.2">
      <c r="A68" s="49"/>
      <c r="B68" s="104"/>
      <c r="C68" s="10"/>
      <c r="D68" s="10"/>
      <c r="E68" s="124"/>
      <c r="F68" s="142"/>
      <c r="G68" s="142"/>
      <c r="H68" s="142"/>
      <c r="I68" s="142"/>
      <c r="J68" s="142"/>
      <c r="K68" s="143"/>
      <c r="L68" s="10"/>
      <c r="M68" s="10"/>
      <c r="N68" s="10"/>
      <c r="O68" s="105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 x14ac:dyDescent="0.2">
      <c r="A69" s="13"/>
      <c r="B69" s="10"/>
      <c r="C69" s="10"/>
      <c r="D69" s="144"/>
      <c r="E69" s="145"/>
      <c r="F69" s="96" t="s">
        <v>27</v>
      </c>
      <c r="G69" s="96" t="s">
        <v>28</v>
      </c>
      <c r="H69" s="101"/>
      <c r="I69" s="103" t="s">
        <v>30</v>
      </c>
      <c r="J69" s="96" t="s">
        <v>31</v>
      </c>
      <c r="K69" s="103" t="s">
        <v>32</v>
      </c>
      <c r="L69" s="10"/>
      <c r="M69" s="10"/>
      <c r="N69" s="10"/>
      <c r="O69" s="105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.75" customHeight="1" x14ac:dyDescent="0.2">
      <c r="A70" s="13"/>
      <c r="B70" s="146" t="s">
        <v>99</v>
      </c>
      <c r="C70" s="147"/>
      <c r="D70" s="148"/>
      <c r="E70" s="149"/>
      <c r="F70" s="149" t="e">
        <f t="shared" ref="F70:G70" si="48">F47/ABS(F48)</f>
        <v>#DIV/0!</v>
      </c>
      <c r="G70" s="149" t="e">
        <f t="shared" si="48"/>
        <v>#DIV/0!</v>
      </c>
      <c r="H70" s="150"/>
      <c r="I70" s="149" t="e">
        <f t="shared" ref="I70:K70" si="49">I47/ABS(I48)</f>
        <v>#DIV/0!</v>
      </c>
      <c r="J70" s="149" t="e">
        <f t="shared" si="49"/>
        <v>#DIV/0!</v>
      </c>
      <c r="K70" s="151" t="e">
        <f t="shared" si="49"/>
        <v>#DIV/0!</v>
      </c>
      <c r="L70" s="10"/>
      <c r="M70" s="10"/>
      <c r="N70" s="10"/>
      <c r="O70" s="105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.75" customHeight="1" x14ac:dyDescent="0.2">
      <c r="A71" s="13"/>
      <c r="B71" s="146" t="s">
        <v>100</v>
      </c>
      <c r="C71" s="147"/>
      <c r="D71" s="148"/>
      <c r="E71" s="152"/>
      <c r="F71" s="149" t="e">
        <f t="shared" ref="F71:G71" si="50">(F42+ABS(F48))/F29</f>
        <v>#DIV/0!</v>
      </c>
      <c r="G71" s="149" t="e">
        <f t="shared" si="50"/>
        <v>#DIV/0!</v>
      </c>
      <c r="H71" s="150"/>
      <c r="I71" s="149" t="e">
        <f t="shared" ref="I71:K71" si="51">(I42+ABS(I48))/I29</f>
        <v>#DIV/0!</v>
      </c>
      <c r="J71" s="149" t="e">
        <f t="shared" si="51"/>
        <v>#DIV/0!</v>
      </c>
      <c r="K71" s="149" t="e">
        <f t="shared" si="51"/>
        <v>#DIV/0!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.75" customHeight="1" x14ac:dyDescent="0.2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5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 x14ac:dyDescent="0.2">
      <c r="A73" s="13"/>
      <c r="B73" s="146" t="s">
        <v>101</v>
      </c>
      <c r="C73" s="147"/>
      <c r="D73" s="148"/>
      <c r="E73" s="147"/>
      <c r="F73" s="154" t="e">
        <f t="shared" ref="F73:G73" si="52">(F25-F42-F55-F56-F57)/$G$10</f>
        <v>#NUM!</v>
      </c>
      <c r="G73" s="154" t="e">
        <f t="shared" si="52"/>
        <v>#NUM!</v>
      </c>
      <c r="H73" s="155"/>
      <c r="I73" s="152" t="e">
        <f t="shared" ref="I73:K73" si="53">(I25-I42-I55-I56-I57)/$G$10</f>
        <v>#NUM!</v>
      </c>
      <c r="J73" s="154" t="e">
        <f t="shared" si="53"/>
        <v>#NUM!</v>
      </c>
      <c r="K73" s="154" t="e">
        <f t="shared" si="53"/>
        <v>#NUM!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 x14ac:dyDescent="0.2">
      <c r="A74" s="13"/>
      <c r="B74" s="146" t="s">
        <v>102</v>
      </c>
      <c r="C74" s="147"/>
      <c r="D74" s="148"/>
      <c r="E74" s="147"/>
      <c r="F74" s="152" t="e">
        <f t="shared" ref="F74:G74" si="54">F49/$G$10</f>
        <v>#DIV/0!</v>
      </c>
      <c r="G74" s="152" t="e">
        <f t="shared" si="54"/>
        <v>#DIV/0!</v>
      </c>
      <c r="H74" s="155"/>
      <c r="I74" s="152" t="e">
        <f t="shared" ref="I74:K74" si="55">I49/$G$10</f>
        <v>#DIV/0!</v>
      </c>
      <c r="J74" s="152" t="e">
        <f t="shared" si="55"/>
        <v>#DIV/0!</v>
      </c>
      <c r="K74" s="154" t="e">
        <f t="shared" si="55"/>
        <v>#DIV/0!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 x14ac:dyDescent="0.2">
      <c r="A75" s="13"/>
      <c r="B75" s="146" t="s">
        <v>103</v>
      </c>
      <c r="C75" s="147"/>
      <c r="D75" s="148"/>
      <c r="E75" s="147"/>
      <c r="F75" s="154" t="e">
        <f t="shared" ref="F75:G75" si="56">F51/$G$10</f>
        <v>#NUM!</v>
      </c>
      <c r="G75" s="154" t="e">
        <f t="shared" si="56"/>
        <v>#NUM!</v>
      </c>
      <c r="H75" s="155"/>
      <c r="I75" s="152" t="e">
        <f t="shared" ref="I75:K75" si="57">I51/$G$10</f>
        <v>#NUM!</v>
      </c>
      <c r="J75" s="154" t="e">
        <f t="shared" si="57"/>
        <v>#NUM!</v>
      </c>
      <c r="K75" s="154" t="e">
        <f t="shared" si="57"/>
        <v>#NUM!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 x14ac:dyDescent="0.2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 x14ac:dyDescent="0.2">
      <c r="A77" s="13"/>
      <c r="B77" s="146" t="s">
        <v>104</v>
      </c>
      <c r="C77" s="147"/>
      <c r="D77" s="148"/>
      <c r="E77" s="156">
        <f t="shared" ref="E77:E79" si="58">-$G$10-$C$12</f>
        <v>0</v>
      </c>
      <c r="F77" s="157" t="e">
        <f>G10+F51+F82</f>
        <v>#NUM!</v>
      </c>
      <c r="G77" s="62"/>
      <c r="H77" s="67"/>
      <c r="I77" s="6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 x14ac:dyDescent="0.2">
      <c r="A78" s="13"/>
      <c r="B78" s="146" t="s">
        <v>105</v>
      </c>
      <c r="C78" s="147"/>
      <c r="D78" s="148"/>
      <c r="E78" s="156">
        <f t="shared" si="58"/>
        <v>0</v>
      </c>
      <c r="F78" s="157">
        <f t="shared" ref="F78:G78" si="59">F49</f>
        <v>0</v>
      </c>
      <c r="G78" s="157">
        <f t="shared" si="59"/>
        <v>0</v>
      </c>
      <c r="H78" s="148"/>
      <c r="I78" s="156" t="e">
        <f>F51+G51+I51-F78-G78+G10+F83</f>
        <v>#NUM!</v>
      </c>
      <c r="J78" s="62"/>
      <c r="K78" s="6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 x14ac:dyDescent="0.2">
      <c r="A79" s="13"/>
      <c r="B79" s="146" t="s">
        <v>106</v>
      </c>
      <c r="C79" s="147"/>
      <c r="D79" s="148"/>
      <c r="E79" s="156">
        <f t="shared" si="58"/>
        <v>0</v>
      </c>
      <c r="F79" s="157">
        <f t="shared" ref="F79:G79" si="60">F49</f>
        <v>0</v>
      </c>
      <c r="G79" s="157">
        <f t="shared" si="60"/>
        <v>0</v>
      </c>
      <c r="H79" s="148"/>
      <c r="I79" s="156">
        <f t="shared" ref="I79:J79" si="61">I49</f>
        <v>0</v>
      </c>
      <c r="J79" s="157">
        <f t="shared" si="61"/>
        <v>0</v>
      </c>
      <c r="K79" s="156" t="e">
        <f>F84+F51+G51+I51+J51+K51-F79-G79-I79-J79+G10</f>
        <v>#NUM!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 x14ac:dyDescent="0.2">
      <c r="A80" s="1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 x14ac:dyDescent="0.2">
      <c r="A81" s="13"/>
      <c r="B81" s="158"/>
      <c r="C81" s="159"/>
      <c r="D81" s="182" t="s">
        <v>107</v>
      </c>
      <c r="E81" s="183"/>
      <c r="F81" s="160" t="s">
        <v>108</v>
      </c>
      <c r="G81" s="160" t="s">
        <v>109</v>
      </c>
      <c r="H81" s="161"/>
      <c r="I81" s="161"/>
      <c r="J81" s="161"/>
      <c r="K81" s="160" t="s">
        <v>110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 x14ac:dyDescent="0.2">
      <c r="A82" s="13"/>
      <c r="B82" s="146" t="s">
        <v>111</v>
      </c>
      <c r="C82" s="147"/>
      <c r="D82" s="162"/>
      <c r="E82" s="163">
        <f>G9</f>
        <v>0</v>
      </c>
      <c r="F82" s="157">
        <f t="shared" ref="F82:F84" si="62">E82-$G$9</f>
        <v>0</v>
      </c>
      <c r="G82" s="154" t="e">
        <f>F44/E82</f>
        <v>#DIV/0!</v>
      </c>
      <c r="H82" s="148"/>
      <c r="I82" s="148" t="s">
        <v>112</v>
      </c>
      <c r="J82" s="147"/>
      <c r="K82" s="152" t="e">
        <f>IRR(E77:F77)</f>
        <v>#VALUE!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.75" customHeight="1" x14ac:dyDescent="0.2">
      <c r="A83" s="13"/>
      <c r="B83" s="146" t="s">
        <v>113</v>
      </c>
      <c r="C83" s="147"/>
      <c r="D83" s="162"/>
      <c r="E83" s="163">
        <f>FV(SUMMARY!B12,3,0,-E82)</f>
        <v>0</v>
      </c>
      <c r="F83" s="157">
        <f t="shared" si="62"/>
        <v>0</v>
      </c>
      <c r="G83" s="154" t="e">
        <f>I44/E83</f>
        <v>#DIV/0!</v>
      </c>
      <c r="H83" s="148"/>
      <c r="I83" s="148" t="s">
        <v>114</v>
      </c>
      <c r="J83" s="147"/>
      <c r="K83" s="152" t="e">
        <f>IRR(E78:I78)</f>
        <v>#VALUE!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.75" customHeight="1" x14ac:dyDescent="0.2">
      <c r="A84" s="13"/>
      <c r="B84" s="146" t="s">
        <v>115</v>
      </c>
      <c r="C84" s="147"/>
      <c r="D84" s="162"/>
      <c r="E84" s="163">
        <f>FV(SUMMARY!B12,5,0,-E82)</f>
        <v>0</v>
      </c>
      <c r="F84" s="157">
        <f t="shared" si="62"/>
        <v>0</v>
      </c>
      <c r="G84" s="154" t="e">
        <f>K44/E84</f>
        <v>#DIV/0!</v>
      </c>
      <c r="H84" s="148"/>
      <c r="I84" s="148" t="s">
        <v>116</v>
      </c>
      <c r="J84" s="147"/>
      <c r="K84" s="152" t="e">
        <f>IRR(E79:K79)</f>
        <v>#VALUE!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 customHeight="1" x14ac:dyDescent="0.2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 x14ac:dyDescent="0.2">
      <c r="A86" s="3"/>
      <c r="B86" s="184" t="s">
        <v>117</v>
      </c>
      <c r="C86" s="185"/>
      <c r="D86" s="185"/>
      <c r="E86" s="185"/>
      <c r="F86" s="185"/>
      <c r="G86" s="185"/>
      <c r="H86" s="185"/>
      <c r="I86" s="185"/>
      <c r="J86" s="185"/>
      <c r="K86" s="183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 x14ac:dyDescent="0.2">
      <c r="A87" s="13"/>
      <c r="B87" s="200" t="s">
        <v>121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 x14ac:dyDescent="0.2">
      <c r="A88" s="16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 x14ac:dyDescent="0.2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 x14ac:dyDescent="0.2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 x14ac:dyDescent="0.2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 x14ac:dyDescent="0.2">
      <c r="A92" s="1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 x14ac:dyDescent="0.2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 x14ac:dyDescent="0.2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 x14ac:dyDescent="0.2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 x14ac:dyDescent="0.2">
      <c r="A96" s="1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 x14ac:dyDescent="0.2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 x14ac:dyDescent="0.2">
      <c r="A98" s="1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 x14ac:dyDescent="0.2">
      <c r="A99" s="1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 x14ac:dyDescent="0.2">
      <c r="A100" s="1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 x14ac:dyDescent="0.2">
      <c r="A101" s="1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 x14ac:dyDescent="0.2">
      <c r="A102" s="1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 x14ac:dyDescent="0.2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 x14ac:dyDescent="0.2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 x14ac:dyDescent="0.2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 x14ac:dyDescent="0.2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 x14ac:dyDescent="0.2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 x14ac:dyDescent="0.2">
      <c r="A109" s="1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 x14ac:dyDescent="0.2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 x14ac:dyDescent="0.2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 x14ac:dyDescent="0.2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 x14ac:dyDescent="0.2">
      <c r="A113" s="1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 x14ac:dyDescent="0.2">
      <c r="A114" s="1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 x14ac:dyDescent="0.2">
      <c r="A115" s="1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 x14ac:dyDescent="0.2">
      <c r="A116" s="1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2.75" customHeight="1" x14ac:dyDescent="0.2">
      <c r="A117" s="1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2.75" customHeight="1" x14ac:dyDescent="0.2">
      <c r="A118" s="1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2.75" customHeight="1" x14ac:dyDescent="0.2">
      <c r="A119" s="1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2.75" customHeight="1" x14ac:dyDescent="0.2">
      <c r="A120" s="1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 x14ac:dyDescent="0.2">
      <c r="A121" s="1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 x14ac:dyDescent="0.2">
      <c r="A122" s="1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 x14ac:dyDescent="0.2">
      <c r="A123" s="1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 x14ac:dyDescent="0.2">
      <c r="A124" s="1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 x14ac:dyDescent="0.2">
      <c r="A125" s="1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 x14ac:dyDescent="0.2">
      <c r="A126" s="1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2.75" customHeight="1" x14ac:dyDescent="0.2">
      <c r="A127" s="1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2.75" customHeight="1" x14ac:dyDescent="0.2">
      <c r="A128" s="1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2.75" customHeight="1" x14ac:dyDescent="0.2">
      <c r="A129" s="1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 x14ac:dyDescent="0.2">
      <c r="A130" s="1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 x14ac:dyDescent="0.2">
      <c r="A131" s="1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 x14ac:dyDescent="0.2">
      <c r="A132" s="1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 x14ac:dyDescent="0.2">
      <c r="A133" s="1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 x14ac:dyDescent="0.2">
      <c r="A134" s="1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 x14ac:dyDescent="0.2">
      <c r="A135" s="1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 x14ac:dyDescent="0.2">
      <c r="A136" s="1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 x14ac:dyDescent="0.2">
      <c r="A137" s="1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2.75" customHeight="1" x14ac:dyDescent="0.2">
      <c r="A138" s="1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2.75" customHeight="1" x14ac:dyDescent="0.2">
      <c r="A139" s="1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 x14ac:dyDescent="0.2">
      <c r="A140" s="1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2.75" customHeight="1" x14ac:dyDescent="0.2">
      <c r="A141" s="1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2.75" customHeight="1" x14ac:dyDescent="0.2">
      <c r="A142" s="1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2.75" customHeight="1" x14ac:dyDescent="0.2">
      <c r="A143" s="1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 x14ac:dyDescent="0.2">
      <c r="A144" s="1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 x14ac:dyDescent="0.2">
      <c r="A145" s="1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 x14ac:dyDescent="0.2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 x14ac:dyDescent="0.2">
      <c r="A147" s="1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 x14ac:dyDescent="0.2">
      <c r="A148" s="1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 x14ac:dyDescent="0.2">
      <c r="A149" s="1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 x14ac:dyDescent="0.2">
      <c r="A150" s="1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 x14ac:dyDescent="0.2">
      <c r="A151" s="1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 x14ac:dyDescent="0.2">
      <c r="A152" s="1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 x14ac:dyDescent="0.2">
      <c r="A153" s="1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 x14ac:dyDescent="0.2">
      <c r="A154" s="1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 x14ac:dyDescent="0.2">
      <c r="A155" s="1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2.75" customHeight="1" x14ac:dyDescent="0.2">
      <c r="A156" s="1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2.75" customHeight="1" x14ac:dyDescent="0.2">
      <c r="A157" s="1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2.75" customHeight="1" x14ac:dyDescent="0.2">
      <c r="A158" s="1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 x14ac:dyDescent="0.2">
      <c r="A159" s="1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 x14ac:dyDescent="0.2">
      <c r="A160" s="1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 x14ac:dyDescent="0.2">
      <c r="A161" s="1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 x14ac:dyDescent="0.2">
      <c r="A162" s="1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 x14ac:dyDescent="0.2">
      <c r="A163" s="1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 x14ac:dyDescent="0.2">
      <c r="A164" s="1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 x14ac:dyDescent="0.2">
      <c r="A165" s="1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2.75" customHeight="1" x14ac:dyDescent="0.2">
      <c r="A166" s="1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2.75" customHeight="1" x14ac:dyDescent="0.2">
      <c r="A167" s="1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2.75" customHeight="1" x14ac:dyDescent="0.2">
      <c r="A168" s="1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 x14ac:dyDescent="0.2">
      <c r="A169" s="1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 x14ac:dyDescent="0.2">
      <c r="A170" s="1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 x14ac:dyDescent="0.2">
      <c r="A171" s="1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 x14ac:dyDescent="0.2">
      <c r="A172" s="1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 x14ac:dyDescent="0.2">
      <c r="A173" s="1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 x14ac:dyDescent="0.2">
      <c r="A174" s="1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 x14ac:dyDescent="0.2">
      <c r="A175" s="1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 x14ac:dyDescent="0.2">
      <c r="A176" s="1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2.75" customHeight="1" x14ac:dyDescent="0.2">
      <c r="A177" s="1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75" customHeight="1" x14ac:dyDescent="0.2">
      <c r="A178" s="1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2.75" customHeight="1" x14ac:dyDescent="0.2">
      <c r="A179" s="1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2.75" customHeight="1" x14ac:dyDescent="0.2">
      <c r="A180" s="1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2.75" customHeight="1" x14ac:dyDescent="0.2">
      <c r="A181" s="1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 x14ac:dyDescent="0.2">
      <c r="A182" s="1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 x14ac:dyDescent="0.2">
      <c r="A183" s="1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 x14ac:dyDescent="0.2">
      <c r="A184" s="1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 x14ac:dyDescent="0.2">
      <c r="A185" s="1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 x14ac:dyDescent="0.2">
      <c r="A186" s="1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 x14ac:dyDescent="0.2">
      <c r="A187" s="1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 x14ac:dyDescent="0.2">
      <c r="A188" s="1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 x14ac:dyDescent="0.2">
      <c r="A189" s="1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2.75" customHeight="1" x14ac:dyDescent="0.2">
      <c r="A190" s="1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2.75" customHeight="1" x14ac:dyDescent="0.2">
      <c r="A191" s="1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 x14ac:dyDescent="0.2">
      <c r="A192" s="1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 x14ac:dyDescent="0.2">
      <c r="A193" s="1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 x14ac:dyDescent="0.2">
      <c r="A194" s="1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 x14ac:dyDescent="0.2">
      <c r="A195" s="1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 x14ac:dyDescent="0.2">
      <c r="A196" s="1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 x14ac:dyDescent="0.2">
      <c r="A197" s="1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 x14ac:dyDescent="0.2">
      <c r="A198" s="1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 x14ac:dyDescent="0.2">
      <c r="A199" s="1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 x14ac:dyDescent="0.2">
      <c r="A200" s="1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 x14ac:dyDescent="0.2">
      <c r="A201" s="1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 x14ac:dyDescent="0.2">
      <c r="A202" s="1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 x14ac:dyDescent="0.2">
      <c r="A203" s="1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 x14ac:dyDescent="0.2">
      <c r="A204" s="1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2.75" customHeight="1" x14ac:dyDescent="0.2">
      <c r="A205" s="1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2.75" customHeight="1" x14ac:dyDescent="0.2">
      <c r="A206" s="1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2.75" customHeight="1" x14ac:dyDescent="0.2">
      <c r="A207" s="1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 x14ac:dyDescent="0.2">
      <c r="A208" s="1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 x14ac:dyDescent="0.2">
      <c r="A209" s="1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 x14ac:dyDescent="0.2">
      <c r="A210" s="1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 x14ac:dyDescent="0.2">
      <c r="A211" s="1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2.75" customHeight="1" x14ac:dyDescent="0.2">
      <c r="A212" s="1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2.75" customHeight="1" x14ac:dyDescent="0.2">
      <c r="A213" s="1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2.75" customHeight="1" x14ac:dyDescent="0.2">
      <c r="A214" s="1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 x14ac:dyDescent="0.2">
      <c r="A215" s="1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 x14ac:dyDescent="0.2">
      <c r="A216" s="1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 x14ac:dyDescent="0.2">
      <c r="A217" s="1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 x14ac:dyDescent="0.2">
      <c r="A218" s="1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 x14ac:dyDescent="0.2">
      <c r="A219" s="1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2.75" customHeight="1" x14ac:dyDescent="0.2">
      <c r="A220" s="1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2.75" customHeight="1" x14ac:dyDescent="0.2">
      <c r="A221" s="1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2.75" customHeight="1" x14ac:dyDescent="0.2">
      <c r="A222" s="1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2.75" customHeight="1" x14ac:dyDescent="0.2">
      <c r="A223" s="1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 x14ac:dyDescent="0.2">
      <c r="A224" s="1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 x14ac:dyDescent="0.2">
      <c r="A225" s="1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 x14ac:dyDescent="0.2">
      <c r="A226" s="1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 x14ac:dyDescent="0.2">
      <c r="A227" s="1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 x14ac:dyDescent="0.2">
      <c r="A228" s="1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2.75" customHeight="1" x14ac:dyDescent="0.2">
      <c r="A229" s="1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2.75" customHeight="1" x14ac:dyDescent="0.2">
      <c r="A230" s="1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2.75" customHeight="1" x14ac:dyDescent="0.2">
      <c r="A231" s="1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 x14ac:dyDescent="0.2">
      <c r="A232" s="1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 x14ac:dyDescent="0.2">
      <c r="A233" s="1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 x14ac:dyDescent="0.2">
      <c r="A234" s="1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 x14ac:dyDescent="0.2">
      <c r="A235" s="1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 x14ac:dyDescent="0.2">
      <c r="A236" s="1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 x14ac:dyDescent="0.2">
      <c r="A237" s="1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 x14ac:dyDescent="0.2">
      <c r="A238" s="1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 x14ac:dyDescent="0.2">
      <c r="A239" s="1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 x14ac:dyDescent="0.2">
      <c r="A240" s="1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 x14ac:dyDescent="0.2">
      <c r="A241" s="1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 x14ac:dyDescent="0.2">
      <c r="A242" s="1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 x14ac:dyDescent="0.2">
      <c r="A243" s="1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2.75" customHeight="1" x14ac:dyDescent="0.2">
      <c r="A244" s="1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2.75" customHeight="1" x14ac:dyDescent="0.2">
      <c r="A245" s="1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2.75" customHeight="1" x14ac:dyDescent="0.2">
      <c r="A246" s="1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 x14ac:dyDescent="0.2">
      <c r="A247" s="1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 x14ac:dyDescent="0.2">
      <c r="A248" s="1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 x14ac:dyDescent="0.2">
      <c r="A249" s="1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 x14ac:dyDescent="0.2">
      <c r="A250" s="1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 x14ac:dyDescent="0.2">
      <c r="A251" s="1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 x14ac:dyDescent="0.2">
      <c r="A252" s="1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 x14ac:dyDescent="0.2">
      <c r="A253" s="1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2.75" customHeight="1" x14ac:dyDescent="0.2">
      <c r="A254" s="1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2.75" customHeight="1" x14ac:dyDescent="0.2">
      <c r="A255" s="1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2.75" customHeight="1" x14ac:dyDescent="0.2">
      <c r="A256" s="1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 x14ac:dyDescent="0.2">
      <c r="A257" s="1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 x14ac:dyDescent="0.2">
      <c r="A258" s="1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 x14ac:dyDescent="0.2">
      <c r="A259" s="1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2.75" customHeight="1" x14ac:dyDescent="0.2">
      <c r="A260" s="1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2.75" customHeight="1" x14ac:dyDescent="0.2">
      <c r="A261" s="1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2.75" customHeight="1" x14ac:dyDescent="0.2">
      <c r="A262" s="1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 x14ac:dyDescent="0.2">
      <c r="A263" s="1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2.75" customHeight="1" x14ac:dyDescent="0.2">
      <c r="A264" s="1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2.75" customHeight="1" x14ac:dyDescent="0.2">
      <c r="A265" s="1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 x14ac:dyDescent="0.2">
      <c r="A266" s="1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 x14ac:dyDescent="0.2">
      <c r="A267" s="1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2.75" customHeight="1" x14ac:dyDescent="0.2">
      <c r="A268" s="1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2.75" customHeight="1" x14ac:dyDescent="0.2">
      <c r="A269" s="1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2.75" customHeight="1" x14ac:dyDescent="0.2">
      <c r="A270" s="1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 x14ac:dyDescent="0.2">
      <c r="A271" s="1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 x14ac:dyDescent="0.2">
      <c r="A272" s="1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 x14ac:dyDescent="0.2">
      <c r="A273" s="1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 x14ac:dyDescent="0.2">
      <c r="A274" s="1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 x14ac:dyDescent="0.2">
      <c r="A275" s="1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 x14ac:dyDescent="0.2">
      <c r="A276" s="1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2.75" customHeight="1" x14ac:dyDescent="0.2">
      <c r="A277" s="1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2.75" customHeight="1" x14ac:dyDescent="0.2">
      <c r="A278" s="1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2.75" customHeight="1" x14ac:dyDescent="0.2">
      <c r="A279" s="1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 x14ac:dyDescent="0.2">
      <c r="A280" s="1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 x14ac:dyDescent="0.2">
      <c r="A281" s="1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 x14ac:dyDescent="0.2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 x14ac:dyDescent="0.2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 x14ac:dyDescent="0.2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 x14ac:dyDescent="0.2">
      <c r="A285" s="1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 x14ac:dyDescent="0.2">
      <c r="A286" s="1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 x14ac:dyDescent="0.2">
      <c r="A287" s="1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2.75" customHeight="1" x14ac:dyDescent="0.2">
      <c r="A288" s="1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2.75" customHeight="1" x14ac:dyDescent="0.2">
      <c r="A289" s="1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2.75" customHeight="1" x14ac:dyDescent="0.2">
      <c r="A290" s="1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 x14ac:dyDescent="0.2">
      <c r="A291" s="1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 x14ac:dyDescent="0.2">
      <c r="A292" s="1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 x14ac:dyDescent="0.2">
      <c r="A293" s="1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 x14ac:dyDescent="0.2">
      <c r="A294" s="1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 x14ac:dyDescent="0.2">
      <c r="A295" s="1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 x14ac:dyDescent="0.2">
      <c r="A296" s="1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 x14ac:dyDescent="0.2">
      <c r="A297" s="1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 x14ac:dyDescent="0.2">
      <c r="A298" s="1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 x14ac:dyDescent="0.2">
      <c r="A299" s="1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 x14ac:dyDescent="0.2">
      <c r="A300" s="1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2.75" customHeight="1" x14ac:dyDescent="0.2">
      <c r="A301" s="1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2.75" customHeight="1" x14ac:dyDescent="0.2">
      <c r="A302" s="1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2.75" customHeight="1" x14ac:dyDescent="0.2">
      <c r="A303" s="1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 x14ac:dyDescent="0.2">
      <c r="A304" s="1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 x14ac:dyDescent="0.2">
      <c r="A305" s="1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2.75" customHeight="1" x14ac:dyDescent="0.2">
      <c r="A306" s="1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2.75" customHeight="1" x14ac:dyDescent="0.2">
      <c r="A307" s="1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 x14ac:dyDescent="0.2">
      <c r="A308" s="1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 x14ac:dyDescent="0.2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 x14ac:dyDescent="0.2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2.75" customHeight="1" x14ac:dyDescent="0.2">
      <c r="A311" s="1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2.75" customHeight="1" x14ac:dyDescent="0.2">
      <c r="A312" s="1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2.75" customHeight="1" x14ac:dyDescent="0.2">
      <c r="A313" s="1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 x14ac:dyDescent="0.2">
      <c r="A314" s="1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 x14ac:dyDescent="0.2">
      <c r="A315" s="1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 x14ac:dyDescent="0.2">
      <c r="A316" s="1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 x14ac:dyDescent="0.2">
      <c r="A317" s="1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 x14ac:dyDescent="0.2">
      <c r="A318" s="1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 x14ac:dyDescent="0.2">
      <c r="A319" s="1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 x14ac:dyDescent="0.2">
      <c r="A320" s="1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 x14ac:dyDescent="0.2">
      <c r="A321" s="1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 x14ac:dyDescent="0.2">
      <c r="A322" s="1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 x14ac:dyDescent="0.2">
      <c r="A323" s="1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2.75" customHeight="1" x14ac:dyDescent="0.2">
      <c r="A324" s="1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2.75" customHeight="1" x14ac:dyDescent="0.2">
      <c r="A325" s="1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2.75" customHeight="1" x14ac:dyDescent="0.2">
      <c r="A326" s="1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 x14ac:dyDescent="0.2">
      <c r="A327" s="1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 x14ac:dyDescent="0.2">
      <c r="A328" s="1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 x14ac:dyDescent="0.2">
      <c r="A329" s="1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2.75" customHeight="1" x14ac:dyDescent="0.2">
      <c r="A330" s="1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2.75" customHeight="1" x14ac:dyDescent="0.2">
      <c r="A331" s="1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2.75" customHeight="1" x14ac:dyDescent="0.2">
      <c r="A332" s="1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 x14ac:dyDescent="0.2">
      <c r="A333" s="1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 x14ac:dyDescent="0.2">
      <c r="A334" s="1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 x14ac:dyDescent="0.2">
      <c r="A335" s="1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 x14ac:dyDescent="0.2">
      <c r="A336" s="1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 x14ac:dyDescent="0.2">
      <c r="A337" s="1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 x14ac:dyDescent="0.2">
      <c r="A338" s="1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 x14ac:dyDescent="0.2">
      <c r="A339" s="1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 x14ac:dyDescent="0.2">
      <c r="A340" s="1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 x14ac:dyDescent="0.2">
      <c r="A341" s="1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 x14ac:dyDescent="0.2">
      <c r="A342" s="1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 x14ac:dyDescent="0.2">
      <c r="A343" s="1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 customHeight="1" x14ac:dyDescent="0.2">
      <c r="A344" s="1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2.75" customHeight="1" x14ac:dyDescent="0.2">
      <c r="A345" s="1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2.75" customHeight="1" x14ac:dyDescent="0.2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 x14ac:dyDescent="0.2">
      <c r="A347" s="1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2.75" customHeight="1" x14ac:dyDescent="0.2">
      <c r="A348" s="1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2.75" customHeight="1" x14ac:dyDescent="0.2">
      <c r="A349" s="1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 x14ac:dyDescent="0.2">
      <c r="A350" s="1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 x14ac:dyDescent="0.2">
      <c r="A351" s="1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A352" s="1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2.75" customHeight="1" x14ac:dyDescent="0.2">
      <c r="A353" s="1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2.75" customHeight="1" x14ac:dyDescent="0.2">
      <c r="A354" s="1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2.75" customHeight="1" x14ac:dyDescent="0.2">
      <c r="A355" s="1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 x14ac:dyDescent="0.2">
      <c r="A356" s="1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 x14ac:dyDescent="0.2">
      <c r="A357" s="1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 x14ac:dyDescent="0.2">
      <c r="A358" s="1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 x14ac:dyDescent="0.2">
      <c r="A359" s="1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 x14ac:dyDescent="0.2">
      <c r="A360" s="1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 x14ac:dyDescent="0.2">
      <c r="A361" s="1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 x14ac:dyDescent="0.2">
      <c r="A362" s="1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 x14ac:dyDescent="0.2">
      <c r="A363" s="1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 x14ac:dyDescent="0.2">
      <c r="A364" s="1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 x14ac:dyDescent="0.2">
      <c r="A365" s="1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 x14ac:dyDescent="0.2">
      <c r="A366" s="1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 x14ac:dyDescent="0.2">
      <c r="A367" s="1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 x14ac:dyDescent="0.2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 x14ac:dyDescent="0.2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 x14ac:dyDescent="0.2">
      <c r="A370" s="1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 x14ac:dyDescent="0.2">
      <c r="A371" s="1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 x14ac:dyDescent="0.2">
      <c r="A372" s="1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 x14ac:dyDescent="0.2">
      <c r="A373" s="1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 x14ac:dyDescent="0.2">
      <c r="A374" s="1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 x14ac:dyDescent="0.2">
      <c r="A375" s="1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 x14ac:dyDescent="0.2">
      <c r="A376" s="1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 x14ac:dyDescent="0.2">
      <c r="A377" s="1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 x14ac:dyDescent="0.2">
      <c r="A378" s="1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 x14ac:dyDescent="0.2">
      <c r="A379" s="1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 x14ac:dyDescent="0.2">
      <c r="A380" s="1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 x14ac:dyDescent="0.2">
      <c r="A381" s="1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 x14ac:dyDescent="0.2">
      <c r="A382" s="1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 x14ac:dyDescent="0.2">
      <c r="A383" s="1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 x14ac:dyDescent="0.2">
      <c r="A384" s="1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 x14ac:dyDescent="0.2">
      <c r="A385" s="1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 customHeight="1" x14ac:dyDescent="0.2">
      <c r="A386" s="1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 customHeight="1" x14ac:dyDescent="0.2">
      <c r="A387" s="1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 customHeight="1" x14ac:dyDescent="0.2">
      <c r="A388" s="1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 customHeight="1" x14ac:dyDescent="0.2">
      <c r="A389" s="1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 customHeight="1" x14ac:dyDescent="0.2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 customHeight="1" x14ac:dyDescent="0.2">
      <c r="A391" s="1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 customHeight="1" x14ac:dyDescent="0.2">
      <c r="A392" s="1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 customHeight="1" x14ac:dyDescent="0.2">
      <c r="A393" s="1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 customHeight="1" x14ac:dyDescent="0.2">
      <c r="A394" s="1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 customHeight="1" x14ac:dyDescent="0.2">
      <c r="A395" s="1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 customHeight="1" x14ac:dyDescent="0.2">
      <c r="A396" s="1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 customHeight="1" x14ac:dyDescent="0.2">
      <c r="A397" s="1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 customHeight="1" x14ac:dyDescent="0.2">
      <c r="A398" s="1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 customHeight="1" x14ac:dyDescent="0.2">
      <c r="A399" s="1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 customHeight="1" x14ac:dyDescent="0.2">
      <c r="A400" s="1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 customHeight="1" x14ac:dyDescent="0.2">
      <c r="A401" s="1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 customHeight="1" x14ac:dyDescent="0.2">
      <c r="A402" s="1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 customHeight="1" x14ac:dyDescent="0.2">
      <c r="A403" s="1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 customHeight="1" x14ac:dyDescent="0.2">
      <c r="A404" s="1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 customHeight="1" x14ac:dyDescent="0.2">
      <c r="A405" s="1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 customHeight="1" x14ac:dyDescent="0.2">
      <c r="A406" s="1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 customHeight="1" x14ac:dyDescent="0.2">
      <c r="A407" s="1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 customHeight="1" x14ac:dyDescent="0.2">
      <c r="A408" s="1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 customHeight="1" x14ac:dyDescent="0.2">
      <c r="A409" s="1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 customHeight="1" x14ac:dyDescent="0.2">
      <c r="A410" s="1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 customHeight="1" x14ac:dyDescent="0.2">
      <c r="A411" s="1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 customHeight="1" x14ac:dyDescent="0.2">
      <c r="A412" s="1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 customHeight="1" x14ac:dyDescent="0.2">
      <c r="A413" s="1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 customHeight="1" x14ac:dyDescent="0.2">
      <c r="A414" s="1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 customHeight="1" x14ac:dyDescent="0.2">
      <c r="A415" s="1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 customHeight="1" x14ac:dyDescent="0.2">
      <c r="A416" s="1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 customHeight="1" x14ac:dyDescent="0.2">
      <c r="A417" s="1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 customHeight="1" x14ac:dyDescent="0.2">
      <c r="A418" s="1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 customHeight="1" x14ac:dyDescent="0.2">
      <c r="A419" s="1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 customHeight="1" x14ac:dyDescent="0.2">
      <c r="A420" s="1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 customHeight="1" x14ac:dyDescent="0.2">
      <c r="A421" s="1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 customHeight="1" x14ac:dyDescent="0.2">
      <c r="A422" s="1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 customHeight="1" x14ac:dyDescent="0.2">
      <c r="A423" s="1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 customHeight="1" x14ac:dyDescent="0.2">
      <c r="A424" s="1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 customHeight="1" x14ac:dyDescent="0.2">
      <c r="A425" s="1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 customHeight="1" x14ac:dyDescent="0.2">
      <c r="A426" s="1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 customHeight="1" x14ac:dyDescent="0.2">
      <c r="A427" s="1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 customHeight="1" x14ac:dyDescent="0.2">
      <c r="A428" s="1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 customHeight="1" x14ac:dyDescent="0.2">
      <c r="A429" s="1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 customHeight="1" x14ac:dyDescent="0.2">
      <c r="A430" s="1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 customHeight="1" x14ac:dyDescent="0.2">
      <c r="A431" s="1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 customHeight="1" x14ac:dyDescent="0.2">
      <c r="A432" s="1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 customHeight="1" x14ac:dyDescent="0.2">
      <c r="A433" s="1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 customHeight="1" x14ac:dyDescent="0.2">
      <c r="A434" s="1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 customHeight="1" x14ac:dyDescent="0.2">
      <c r="A435" s="1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 customHeight="1" x14ac:dyDescent="0.2">
      <c r="A436" s="1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 customHeight="1" x14ac:dyDescent="0.2">
      <c r="A437" s="1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 customHeight="1" x14ac:dyDescent="0.2">
      <c r="A438" s="1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 customHeight="1" x14ac:dyDescent="0.2">
      <c r="A439" s="1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 customHeight="1" x14ac:dyDescent="0.2">
      <c r="A440" s="1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 customHeight="1" x14ac:dyDescent="0.2">
      <c r="A441" s="1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 customHeight="1" x14ac:dyDescent="0.2">
      <c r="A442" s="1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 customHeight="1" x14ac:dyDescent="0.2">
      <c r="A443" s="1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 customHeight="1" x14ac:dyDescent="0.2">
      <c r="A444" s="1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 customHeight="1" x14ac:dyDescent="0.2">
      <c r="A445" s="1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 customHeight="1" x14ac:dyDescent="0.2">
      <c r="A446" s="1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 customHeight="1" x14ac:dyDescent="0.2">
      <c r="A447" s="1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 customHeight="1" x14ac:dyDescent="0.2">
      <c r="A448" s="1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 customHeight="1" x14ac:dyDescent="0.2">
      <c r="A449" s="1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 customHeight="1" x14ac:dyDescent="0.2">
      <c r="A450" s="1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 customHeight="1" x14ac:dyDescent="0.2">
      <c r="A451" s="1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 customHeight="1" x14ac:dyDescent="0.2">
      <c r="A452" s="1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 customHeight="1" x14ac:dyDescent="0.2">
      <c r="A453" s="1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 customHeight="1" x14ac:dyDescent="0.2">
      <c r="A454" s="1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 customHeight="1" x14ac:dyDescent="0.2">
      <c r="A455" s="1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 customHeight="1" x14ac:dyDescent="0.2">
      <c r="A456" s="1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 customHeight="1" x14ac:dyDescent="0.2">
      <c r="A457" s="1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 customHeight="1" x14ac:dyDescent="0.2">
      <c r="A458" s="1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 customHeight="1" x14ac:dyDescent="0.2">
      <c r="A459" s="1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 customHeight="1" x14ac:dyDescent="0.2">
      <c r="A460" s="1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 customHeight="1" x14ac:dyDescent="0.2">
      <c r="A461" s="1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 customHeight="1" x14ac:dyDescent="0.2">
      <c r="A462" s="1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 customHeight="1" x14ac:dyDescent="0.2">
      <c r="A463" s="1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 customHeight="1" x14ac:dyDescent="0.2">
      <c r="A464" s="1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 customHeight="1" x14ac:dyDescent="0.2">
      <c r="A465" s="1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 customHeight="1" x14ac:dyDescent="0.2">
      <c r="A466" s="1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 customHeight="1" x14ac:dyDescent="0.2">
      <c r="A467" s="1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 customHeight="1" x14ac:dyDescent="0.2">
      <c r="A468" s="1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 customHeight="1" x14ac:dyDescent="0.2">
      <c r="A469" s="1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 customHeight="1" x14ac:dyDescent="0.2">
      <c r="A470" s="1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 customHeight="1" x14ac:dyDescent="0.2">
      <c r="A471" s="1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 customHeight="1" x14ac:dyDescent="0.2">
      <c r="A472" s="1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 customHeight="1" x14ac:dyDescent="0.2">
      <c r="A473" s="1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 customHeight="1" x14ac:dyDescent="0.2">
      <c r="A474" s="1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 customHeight="1" x14ac:dyDescent="0.2">
      <c r="A475" s="1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 customHeight="1" x14ac:dyDescent="0.2">
      <c r="A476" s="1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 customHeight="1" x14ac:dyDescent="0.2">
      <c r="A477" s="1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 customHeight="1" x14ac:dyDescent="0.2">
      <c r="A478" s="1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 customHeight="1" x14ac:dyDescent="0.2">
      <c r="A479" s="1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 customHeight="1" x14ac:dyDescent="0.2">
      <c r="A480" s="1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 customHeight="1" x14ac:dyDescent="0.2">
      <c r="A481" s="1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 customHeight="1" x14ac:dyDescent="0.2">
      <c r="A482" s="1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 customHeight="1" x14ac:dyDescent="0.2">
      <c r="A483" s="1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 customHeight="1" x14ac:dyDescent="0.2">
      <c r="A484" s="1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 customHeight="1" x14ac:dyDescent="0.2">
      <c r="A485" s="1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 customHeight="1" x14ac:dyDescent="0.2">
      <c r="A486" s="1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 customHeight="1" x14ac:dyDescent="0.2">
      <c r="A487" s="1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 customHeight="1" x14ac:dyDescent="0.2">
      <c r="A488" s="1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 customHeight="1" x14ac:dyDescent="0.2">
      <c r="A489" s="1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 customHeight="1" x14ac:dyDescent="0.2">
      <c r="A490" s="1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 customHeight="1" x14ac:dyDescent="0.2">
      <c r="A491" s="1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 customHeight="1" x14ac:dyDescent="0.2">
      <c r="A492" s="1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 customHeight="1" x14ac:dyDescent="0.2">
      <c r="A493" s="1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 customHeight="1" x14ac:dyDescent="0.2">
      <c r="A494" s="1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 customHeight="1" x14ac:dyDescent="0.2">
      <c r="A495" s="1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 customHeight="1" x14ac:dyDescent="0.2">
      <c r="A496" s="1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 customHeight="1" x14ac:dyDescent="0.2">
      <c r="A497" s="1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 customHeight="1" x14ac:dyDescent="0.2">
      <c r="A498" s="1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 customHeight="1" x14ac:dyDescent="0.2">
      <c r="A499" s="1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 customHeight="1" x14ac:dyDescent="0.2">
      <c r="A500" s="1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 customHeight="1" x14ac:dyDescent="0.2">
      <c r="A501" s="1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 customHeight="1" x14ac:dyDescent="0.2">
      <c r="A502" s="1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 customHeight="1" x14ac:dyDescent="0.2">
      <c r="A503" s="1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 customHeight="1" x14ac:dyDescent="0.2">
      <c r="A504" s="1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 customHeight="1" x14ac:dyDescent="0.2">
      <c r="A505" s="1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 customHeight="1" x14ac:dyDescent="0.2">
      <c r="A506" s="1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 customHeight="1" x14ac:dyDescent="0.2">
      <c r="A507" s="1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 customHeight="1" x14ac:dyDescent="0.2">
      <c r="A508" s="1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 customHeight="1" x14ac:dyDescent="0.2">
      <c r="A509" s="1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 customHeight="1" x14ac:dyDescent="0.2">
      <c r="A510" s="1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 customHeight="1" x14ac:dyDescent="0.2">
      <c r="A511" s="1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 customHeight="1" x14ac:dyDescent="0.2">
      <c r="A512" s="1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 customHeight="1" x14ac:dyDescent="0.2">
      <c r="A513" s="1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 customHeight="1" x14ac:dyDescent="0.2">
      <c r="A514" s="1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 customHeight="1" x14ac:dyDescent="0.2">
      <c r="A515" s="1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 customHeight="1" x14ac:dyDescent="0.2">
      <c r="A516" s="1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 customHeight="1" x14ac:dyDescent="0.2">
      <c r="A517" s="1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 customHeight="1" x14ac:dyDescent="0.2">
      <c r="A518" s="1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 customHeight="1" x14ac:dyDescent="0.2">
      <c r="A519" s="1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 customHeight="1" x14ac:dyDescent="0.2">
      <c r="A520" s="1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 customHeight="1" x14ac:dyDescent="0.2">
      <c r="A521" s="1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 customHeight="1" x14ac:dyDescent="0.2">
      <c r="A522" s="1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 customHeight="1" x14ac:dyDescent="0.2">
      <c r="A523" s="1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 customHeight="1" x14ac:dyDescent="0.2">
      <c r="A524" s="1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 customHeight="1" x14ac:dyDescent="0.2">
      <c r="A525" s="1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 customHeight="1" x14ac:dyDescent="0.2">
      <c r="A526" s="1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 customHeight="1" x14ac:dyDescent="0.2">
      <c r="A527" s="1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 customHeight="1" x14ac:dyDescent="0.2">
      <c r="A528" s="1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 customHeight="1" x14ac:dyDescent="0.2">
      <c r="A529" s="1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 customHeight="1" x14ac:dyDescent="0.2">
      <c r="A530" s="1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 customHeight="1" x14ac:dyDescent="0.2">
      <c r="A531" s="1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 customHeight="1" x14ac:dyDescent="0.2">
      <c r="A532" s="1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 customHeight="1" x14ac:dyDescent="0.2">
      <c r="A533" s="1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 customHeight="1" x14ac:dyDescent="0.2">
      <c r="A534" s="1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 customHeight="1" x14ac:dyDescent="0.2">
      <c r="A535" s="1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 customHeight="1" x14ac:dyDescent="0.2">
      <c r="A536" s="1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 customHeight="1" x14ac:dyDescent="0.2">
      <c r="A537" s="1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 customHeight="1" x14ac:dyDescent="0.2">
      <c r="A538" s="1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 customHeight="1" x14ac:dyDescent="0.2">
      <c r="A539" s="1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 customHeight="1" x14ac:dyDescent="0.2">
      <c r="A540" s="1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 customHeight="1" x14ac:dyDescent="0.2">
      <c r="A541" s="1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 customHeight="1" x14ac:dyDescent="0.2">
      <c r="A542" s="1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 customHeight="1" x14ac:dyDescent="0.2">
      <c r="A543" s="1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 customHeight="1" x14ac:dyDescent="0.2">
      <c r="A544" s="1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 customHeight="1" x14ac:dyDescent="0.2">
      <c r="A545" s="1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 customHeight="1" x14ac:dyDescent="0.2">
      <c r="A546" s="1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 customHeight="1" x14ac:dyDescent="0.2">
      <c r="A547" s="1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 customHeight="1" x14ac:dyDescent="0.2">
      <c r="A548" s="1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 customHeight="1" x14ac:dyDescent="0.2">
      <c r="A549" s="1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 customHeight="1" x14ac:dyDescent="0.2">
      <c r="A550" s="1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 customHeight="1" x14ac:dyDescent="0.2">
      <c r="A551" s="1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 customHeight="1" x14ac:dyDescent="0.2">
      <c r="A552" s="1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 customHeight="1" x14ac:dyDescent="0.2">
      <c r="A553" s="1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 customHeight="1" x14ac:dyDescent="0.2">
      <c r="A554" s="1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 customHeight="1" x14ac:dyDescent="0.2">
      <c r="A555" s="1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 customHeight="1" x14ac:dyDescent="0.2">
      <c r="A556" s="1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 customHeight="1" x14ac:dyDescent="0.2">
      <c r="A557" s="1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 customHeight="1" x14ac:dyDescent="0.2">
      <c r="A558" s="1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 customHeight="1" x14ac:dyDescent="0.2">
      <c r="A559" s="1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 customHeight="1" x14ac:dyDescent="0.2">
      <c r="A560" s="1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 customHeight="1" x14ac:dyDescent="0.2">
      <c r="A561" s="1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 customHeight="1" x14ac:dyDescent="0.2">
      <c r="A562" s="1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 customHeight="1" x14ac:dyDescent="0.2">
      <c r="A563" s="1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 customHeight="1" x14ac:dyDescent="0.2">
      <c r="A564" s="1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 customHeight="1" x14ac:dyDescent="0.2">
      <c r="A565" s="1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 customHeight="1" x14ac:dyDescent="0.2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 customHeight="1" x14ac:dyDescent="0.2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 customHeight="1" x14ac:dyDescent="0.2">
      <c r="A568" s="1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 customHeight="1" x14ac:dyDescent="0.2">
      <c r="A569" s="1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 customHeight="1" x14ac:dyDescent="0.2">
      <c r="A570" s="1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 customHeight="1" x14ac:dyDescent="0.2">
      <c r="A571" s="1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 customHeight="1" x14ac:dyDescent="0.2">
      <c r="A572" s="1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 customHeight="1" x14ac:dyDescent="0.2">
      <c r="A573" s="1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 customHeight="1" x14ac:dyDescent="0.2">
      <c r="A574" s="1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 customHeight="1" x14ac:dyDescent="0.2">
      <c r="A575" s="1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 customHeight="1" x14ac:dyDescent="0.2">
      <c r="A576" s="1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 customHeight="1" x14ac:dyDescent="0.2">
      <c r="A577" s="1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 customHeight="1" x14ac:dyDescent="0.2">
      <c r="A578" s="1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 customHeight="1" x14ac:dyDescent="0.2">
      <c r="A579" s="1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 customHeight="1" x14ac:dyDescent="0.2">
      <c r="A580" s="1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 customHeight="1" x14ac:dyDescent="0.2">
      <c r="A581" s="1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 customHeight="1" x14ac:dyDescent="0.2">
      <c r="A582" s="1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 customHeight="1" x14ac:dyDescent="0.2">
      <c r="A583" s="1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 customHeight="1" x14ac:dyDescent="0.2">
      <c r="A584" s="1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 customHeight="1" x14ac:dyDescent="0.2">
      <c r="A585" s="1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 customHeight="1" x14ac:dyDescent="0.2">
      <c r="A586" s="1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 customHeight="1" x14ac:dyDescent="0.2">
      <c r="A587" s="1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 customHeight="1" x14ac:dyDescent="0.2">
      <c r="A588" s="1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 customHeight="1" x14ac:dyDescent="0.2">
      <c r="A589" s="1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 customHeight="1" x14ac:dyDescent="0.2">
      <c r="A590" s="1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 customHeight="1" x14ac:dyDescent="0.2">
      <c r="A591" s="1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 customHeight="1" x14ac:dyDescent="0.2">
      <c r="A592" s="1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 customHeight="1" x14ac:dyDescent="0.2">
      <c r="A593" s="1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 customHeight="1" x14ac:dyDescent="0.2">
      <c r="A594" s="1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 customHeight="1" x14ac:dyDescent="0.2">
      <c r="A595" s="1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 customHeight="1" x14ac:dyDescent="0.2">
      <c r="A596" s="1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 customHeight="1" x14ac:dyDescent="0.2">
      <c r="A597" s="1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 customHeight="1" x14ac:dyDescent="0.2">
      <c r="A598" s="1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 customHeight="1" x14ac:dyDescent="0.2">
      <c r="A599" s="1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 customHeight="1" x14ac:dyDescent="0.2">
      <c r="A600" s="1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 customHeight="1" x14ac:dyDescent="0.2">
      <c r="A601" s="1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 customHeight="1" x14ac:dyDescent="0.2">
      <c r="A602" s="1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 customHeight="1" x14ac:dyDescent="0.2">
      <c r="A603" s="1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 customHeight="1" x14ac:dyDescent="0.2">
      <c r="A604" s="1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 customHeight="1" x14ac:dyDescent="0.2">
      <c r="A605" s="1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 customHeight="1" x14ac:dyDescent="0.2">
      <c r="A606" s="1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 customHeight="1" x14ac:dyDescent="0.2">
      <c r="A607" s="1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 customHeight="1" x14ac:dyDescent="0.2">
      <c r="A608" s="1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 customHeight="1" x14ac:dyDescent="0.2">
      <c r="A609" s="1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 customHeight="1" x14ac:dyDescent="0.2">
      <c r="A610" s="1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 customHeight="1" x14ac:dyDescent="0.2">
      <c r="A611" s="1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 customHeight="1" x14ac:dyDescent="0.2">
      <c r="A612" s="1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 customHeight="1" x14ac:dyDescent="0.2">
      <c r="A613" s="1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 customHeight="1" x14ac:dyDescent="0.2">
      <c r="A614" s="1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 customHeight="1" x14ac:dyDescent="0.2">
      <c r="A615" s="1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 customHeight="1" x14ac:dyDescent="0.2">
      <c r="A616" s="1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 customHeight="1" x14ac:dyDescent="0.2">
      <c r="A617" s="1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 customHeight="1" x14ac:dyDescent="0.2">
      <c r="A618" s="1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 customHeight="1" x14ac:dyDescent="0.2">
      <c r="A619" s="1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 customHeight="1" x14ac:dyDescent="0.2">
      <c r="A620" s="1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 customHeight="1" x14ac:dyDescent="0.2">
      <c r="A621" s="1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 customHeight="1" x14ac:dyDescent="0.2">
      <c r="A622" s="1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 customHeight="1" x14ac:dyDescent="0.2">
      <c r="A623" s="1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 customHeight="1" x14ac:dyDescent="0.2">
      <c r="A624" s="1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 customHeight="1" x14ac:dyDescent="0.2">
      <c r="A625" s="1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 customHeight="1" x14ac:dyDescent="0.2">
      <c r="A626" s="1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 customHeight="1" x14ac:dyDescent="0.2">
      <c r="A627" s="1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 customHeight="1" x14ac:dyDescent="0.2">
      <c r="A628" s="1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 customHeight="1" x14ac:dyDescent="0.2">
      <c r="A629" s="1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 customHeight="1" x14ac:dyDescent="0.2">
      <c r="A630" s="1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 customHeight="1" x14ac:dyDescent="0.2">
      <c r="A631" s="1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 customHeight="1" x14ac:dyDescent="0.2">
      <c r="A632" s="1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 customHeight="1" x14ac:dyDescent="0.2">
      <c r="A633" s="1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 customHeight="1" x14ac:dyDescent="0.2">
      <c r="A634" s="1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 customHeight="1" x14ac:dyDescent="0.2">
      <c r="A635" s="1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 customHeight="1" x14ac:dyDescent="0.2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 customHeight="1" x14ac:dyDescent="0.2">
      <c r="A637" s="1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 customHeight="1" x14ac:dyDescent="0.2">
      <c r="A638" s="1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 customHeight="1" x14ac:dyDescent="0.2">
      <c r="A639" s="1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 customHeight="1" x14ac:dyDescent="0.2">
      <c r="A640" s="1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 customHeight="1" x14ac:dyDescent="0.2">
      <c r="A641" s="1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 customHeight="1" x14ac:dyDescent="0.2">
      <c r="A642" s="1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 customHeight="1" x14ac:dyDescent="0.2">
      <c r="A643" s="1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 customHeight="1" x14ac:dyDescent="0.2">
      <c r="A644" s="1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 customHeight="1" x14ac:dyDescent="0.2">
      <c r="A645" s="1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 customHeight="1" x14ac:dyDescent="0.2">
      <c r="A646" s="1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 customHeight="1" x14ac:dyDescent="0.2">
      <c r="A647" s="1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 customHeight="1" x14ac:dyDescent="0.2">
      <c r="A648" s="1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 customHeight="1" x14ac:dyDescent="0.2">
      <c r="A649" s="1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 customHeight="1" x14ac:dyDescent="0.2">
      <c r="A650" s="1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 customHeight="1" x14ac:dyDescent="0.2">
      <c r="A651" s="1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 customHeight="1" x14ac:dyDescent="0.2">
      <c r="A652" s="1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 customHeight="1" x14ac:dyDescent="0.2">
      <c r="A653" s="1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 customHeight="1" x14ac:dyDescent="0.2">
      <c r="A654" s="1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 customHeight="1" x14ac:dyDescent="0.2">
      <c r="A655" s="1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 customHeight="1" x14ac:dyDescent="0.2">
      <c r="A656" s="1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 customHeight="1" x14ac:dyDescent="0.2">
      <c r="A657" s="1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 customHeight="1" x14ac:dyDescent="0.2">
      <c r="A658" s="1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 customHeight="1" x14ac:dyDescent="0.2">
      <c r="A659" s="1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 customHeight="1" x14ac:dyDescent="0.2">
      <c r="A660" s="1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 customHeight="1" x14ac:dyDescent="0.2">
      <c r="A661" s="1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 customHeight="1" x14ac:dyDescent="0.2">
      <c r="A662" s="1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 customHeight="1" x14ac:dyDescent="0.2">
      <c r="A663" s="1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 customHeight="1" x14ac:dyDescent="0.2">
      <c r="A664" s="1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 customHeight="1" x14ac:dyDescent="0.2">
      <c r="A665" s="1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 customHeight="1" x14ac:dyDescent="0.2">
      <c r="A666" s="1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 customHeight="1" x14ac:dyDescent="0.2">
      <c r="A667" s="1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 customHeight="1" x14ac:dyDescent="0.2">
      <c r="A668" s="1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 customHeight="1" x14ac:dyDescent="0.2">
      <c r="A669" s="1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 customHeight="1" x14ac:dyDescent="0.2">
      <c r="A670" s="1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 customHeight="1" x14ac:dyDescent="0.2">
      <c r="A671" s="1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 customHeight="1" x14ac:dyDescent="0.2">
      <c r="A672" s="1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 customHeight="1" x14ac:dyDescent="0.2">
      <c r="A673" s="1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 customHeight="1" x14ac:dyDescent="0.2">
      <c r="A674" s="1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 customHeight="1" x14ac:dyDescent="0.2">
      <c r="A675" s="1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 customHeight="1" x14ac:dyDescent="0.2">
      <c r="A676" s="1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 customHeight="1" x14ac:dyDescent="0.2">
      <c r="A677" s="1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 customHeight="1" x14ac:dyDescent="0.2">
      <c r="A678" s="1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 customHeight="1" x14ac:dyDescent="0.2">
      <c r="A679" s="1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 customHeight="1" x14ac:dyDescent="0.2">
      <c r="A680" s="1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 customHeight="1" x14ac:dyDescent="0.2">
      <c r="A681" s="1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 customHeight="1" x14ac:dyDescent="0.2">
      <c r="A682" s="1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 customHeight="1" x14ac:dyDescent="0.2">
      <c r="A683" s="1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 customHeight="1" x14ac:dyDescent="0.2">
      <c r="A684" s="1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 customHeight="1" x14ac:dyDescent="0.2">
      <c r="A685" s="1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 customHeight="1" x14ac:dyDescent="0.2">
      <c r="A686" s="1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 customHeight="1" x14ac:dyDescent="0.2">
      <c r="A687" s="1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 customHeight="1" x14ac:dyDescent="0.2">
      <c r="A688" s="1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 customHeight="1" x14ac:dyDescent="0.2">
      <c r="A689" s="1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 customHeight="1" x14ac:dyDescent="0.2">
      <c r="A690" s="1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 customHeight="1" x14ac:dyDescent="0.2">
      <c r="A691" s="1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 customHeight="1" x14ac:dyDescent="0.2">
      <c r="A692" s="1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 customHeight="1" x14ac:dyDescent="0.2">
      <c r="A693" s="1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 customHeight="1" x14ac:dyDescent="0.2">
      <c r="A694" s="1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 customHeight="1" x14ac:dyDescent="0.2">
      <c r="A695" s="1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 customHeight="1" x14ac:dyDescent="0.2">
      <c r="A696" s="1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 customHeight="1" x14ac:dyDescent="0.2">
      <c r="A697" s="1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 customHeight="1" x14ac:dyDescent="0.2">
      <c r="A698" s="1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 customHeight="1" x14ac:dyDescent="0.2">
      <c r="A699" s="1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 customHeight="1" x14ac:dyDescent="0.2">
      <c r="A700" s="1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 customHeight="1" x14ac:dyDescent="0.2">
      <c r="A701" s="1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 customHeight="1" x14ac:dyDescent="0.2">
      <c r="A702" s="1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 customHeight="1" x14ac:dyDescent="0.2">
      <c r="A703" s="1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 customHeight="1" x14ac:dyDescent="0.2">
      <c r="A704" s="1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 customHeight="1" x14ac:dyDescent="0.2">
      <c r="A705" s="1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 customHeight="1" x14ac:dyDescent="0.2">
      <c r="A706" s="1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 customHeight="1" x14ac:dyDescent="0.2">
      <c r="A707" s="1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 customHeight="1" x14ac:dyDescent="0.2">
      <c r="A708" s="1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 customHeight="1" x14ac:dyDescent="0.2">
      <c r="A709" s="1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 customHeight="1" x14ac:dyDescent="0.2">
      <c r="A710" s="1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 customHeight="1" x14ac:dyDescent="0.2">
      <c r="A711" s="1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 customHeight="1" x14ac:dyDescent="0.2">
      <c r="A712" s="1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 customHeight="1" x14ac:dyDescent="0.2">
      <c r="A713" s="1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 customHeight="1" x14ac:dyDescent="0.2">
      <c r="A714" s="1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 customHeight="1" x14ac:dyDescent="0.2">
      <c r="A715" s="1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 customHeight="1" x14ac:dyDescent="0.2">
      <c r="A716" s="1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 customHeight="1" x14ac:dyDescent="0.2">
      <c r="A717" s="1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 customHeight="1" x14ac:dyDescent="0.2">
      <c r="A718" s="1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 customHeight="1" x14ac:dyDescent="0.2">
      <c r="A719" s="1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 customHeight="1" x14ac:dyDescent="0.2">
      <c r="A720" s="1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 customHeight="1" x14ac:dyDescent="0.2">
      <c r="A721" s="1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 customHeight="1" x14ac:dyDescent="0.2">
      <c r="A722" s="1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 customHeight="1" x14ac:dyDescent="0.2">
      <c r="A723" s="1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 customHeight="1" x14ac:dyDescent="0.2">
      <c r="A724" s="1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 customHeight="1" x14ac:dyDescent="0.2">
      <c r="A725" s="1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 customHeight="1" x14ac:dyDescent="0.2">
      <c r="A726" s="1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 customHeight="1" x14ac:dyDescent="0.2">
      <c r="A727" s="1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 customHeight="1" x14ac:dyDescent="0.2">
      <c r="A728" s="1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 customHeight="1" x14ac:dyDescent="0.2">
      <c r="A729" s="1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 customHeight="1" x14ac:dyDescent="0.2">
      <c r="A730" s="1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 customHeight="1" x14ac:dyDescent="0.2">
      <c r="A731" s="1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 customHeight="1" x14ac:dyDescent="0.2">
      <c r="A732" s="1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 customHeight="1" x14ac:dyDescent="0.2">
      <c r="A733" s="1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 customHeight="1" x14ac:dyDescent="0.2">
      <c r="A734" s="1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 customHeight="1" x14ac:dyDescent="0.2">
      <c r="A735" s="1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 customHeight="1" x14ac:dyDescent="0.2">
      <c r="A736" s="1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 customHeight="1" x14ac:dyDescent="0.2">
      <c r="A737" s="1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 customHeight="1" x14ac:dyDescent="0.2">
      <c r="A738" s="1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 customHeight="1" x14ac:dyDescent="0.2">
      <c r="A739" s="1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 customHeight="1" x14ac:dyDescent="0.2">
      <c r="A740" s="1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 customHeight="1" x14ac:dyDescent="0.2">
      <c r="A741" s="1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 customHeight="1" x14ac:dyDescent="0.2">
      <c r="A742" s="1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 customHeight="1" x14ac:dyDescent="0.2">
      <c r="A743" s="1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 customHeight="1" x14ac:dyDescent="0.2">
      <c r="A744" s="1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 customHeight="1" x14ac:dyDescent="0.2">
      <c r="A745" s="1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 customHeight="1" x14ac:dyDescent="0.2">
      <c r="A746" s="1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 customHeight="1" x14ac:dyDescent="0.2">
      <c r="A747" s="1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 customHeight="1" x14ac:dyDescent="0.2">
      <c r="A748" s="1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 customHeight="1" x14ac:dyDescent="0.2">
      <c r="A749" s="1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 customHeight="1" x14ac:dyDescent="0.2">
      <c r="A750" s="1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 customHeight="1" x14ac:dyDescent="0.2">
      <c r="A751" s="1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 customHeight="1" x14ac:dyDescent="0.2">
      <c r="A752" s="1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 customHeight="1" x14ac:dyDescent="0.2">
      <c r="A753" s="1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 customHeight="1" x14ac:dyDescent="0.2">
      <c r="A754" s="1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 customHeight="1" x14ac:dyDescent="0.2">
      <c r="A755" s="1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 customHeight="1" x14ac:dyDescent="0.2">
      <c r="A756" s="1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 customHeight="1" x14ac:dyDescent="0.2">
      <c r="A757" s="1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 customHeight="1" x14ac:dyDescent="0.2">
      <c r="A758" s="1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 customHeight="1" x14ac:dyDescent="0.2">
      <c r="A759" s="1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 customHeight="1" x14ac:dyDescent="0.2">
      <c r="A760" s="1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 customHeight="1" x14ac:dyDescent="0.2">
      <c r="A761" s="1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 customHeight="1" x14ac:dyDescent="0.2">
      <c r="A762" s="1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 customHeight="1" x14ac:dyDescent="0.2">
      <c r="A763" s="1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 customHeight="1" x14ac:dyDescent="0.2">
      <c r="A764" s="1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 customHeight="1" x14ac:dyDescent="0.2">
      <c r="A765" s="1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 customHeight="1" x14ac:dyDescent="0.2">
      <c r="A766" s="1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 customHeight="1" x14ac:dyDescent="0.2">
      <c r="A767" s="1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 customHeight="1" x14ac:dyDescent="0.2">
      <c r="A768" s="1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 customHeight="1" x14ac:dyDescent="0.2">
      <c r="A769" s="1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 customHeight="1" x14ac:dyDescent="0.2">
      <c r="A770" s="1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 customHeight="1" x14ac:dyDescent="0.2">
      <c r="A771" s="1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 customHeight="1" x14ac:dyDescent="0.2">
      <c r="A772" s="1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 customHeight="1" x14ac:dyDescent="0.2">
      <c r="A773" s="1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 customHeight="1" x14ac:dyDescent="0.2">
      <c r="A774" s="1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 customHeight="1" x14ac:dyDescent="0.2">
      <c r="A775" s="1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 customHeight="1" x14ac:dyDescent="0.2">
      <c r="A776" s="1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 customHeight="1" x14ac:dyDescent="0.2">
      <c r="A777" s="1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 customHeight="1" x14ac:dyDescent="0.2">
      <c r="A778" s="1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 customHeight="1" x14ac:dyDescent="0.2">
      <c r="A779" s="1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 customHeight="1" x14ac:dyDescent="0.2">
      <c r="A780" s="1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 customHeight="1" x14ac:dyDescent="0.2">
      <c r="A781" s="1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 customHeight="1" x14ac:dyDescent="0.2">
      <c r="A782" s="1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 customHeight="1" x14ac:dyDescent="0.2">
      <c r="A783" s="1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 customHeight="1" x14ac:dyDescent="0.2">
      <c r="A784" s="1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 customHeight="1" x14ac:dyDescent="0.2">
      <c r="A785" s="1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 customHeight="1" x14ac:dyDescent="0.2">
      <c r="A786" s="1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 customHeight="1" x14ac:dyDescent="0.2">
      <c r="A787" s="1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 customHeight="1" x14ac:dyDescent="0.2">
      <c r="A788" s="1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 customHeight="1" x14ac:dyDescent="0.2">
      <c r="A789" s="1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 customHeight="1" x14ac:dyDescent="0.2">
      <c r="A790" s="1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 customHeight="1" x14ac:dyDescent="0.2">
      <c r="A791" s="1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 customHeight="1" x14ac:dyDescent="0.2">
      <c r="A792" s="1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 customHeight="1" x14ac:dyDescent="0.2">
      <c r="A793" s="1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 customHeight="1" x14ac:dyDescent="0.2">
      <c r="A794" s="1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 customHeight="1" x14ac:dyDescent="0.2">
      <c r="A795" s="1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 customHeight="1" x14ac:dyDescent="0.2">
      <c r="A796" s="1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 customHeight="1" x14ac:dyDescent="0.2">
      <c r="A797" s="1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 customHeight="1" x14ac:dyDescent="0.2">
      <c r="A798" s="1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 customHeight="1" x14ac:dyDescent="0.2">
      <c r="A799" s="1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 customHeight="1" x14ac:dyDescent="0.2">
      <c r="A800" s="1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 customHeight="1" x14ac:dyDescent="0.2">
      <c r="A801" s="1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 customHeight="1" x14ac:dyDescent="0.2">
      <c r="A802" s="1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 customHeight="1" x14ac:dyDescent="0.2">
      <c r="A803" s="1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 customHeight="1" x14ac:dyDescent="0.2">
      <c r="A804" s="1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 customHeight="1" x14ac:dyDescent="0.2">
      <c r="A805" s="1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 customHeight="1" x14ac:dyDescent="0.2">
      <c r="A806" s="1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 customHeight="1" x14ac:dyDescent="0.2">
      <c r="A807" s="1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 customHeight="1" x14ac:dyDescent="0.2">
      <c r="A808" s="1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 customHeight="1" x14ac:dyDescent="0.2">
      <c r="A809" s="1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 customHeight="1" x14ac:dyDescent="0.2">
      <c r="A810" s="1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 customHeight="1" x14ac:dyDescent="0.2">
      <c r="A811" s="1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 customHeight="1" x14ac:dyDescent="0.2">
      <c r="A812" s="1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 customHeight="1" x14ac:dyDescent="0.2">
      <c r="A813" s="1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 customHeight="1" x14ac:dyDescent="0.2">
      <c r="A814" s="1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 customHeight="1" x14ac:dyDescent="0.2">
      <c r="A815" s="1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 customHeight="1" x14ac:dyDescent="0.2">
      <c r="A816" s="1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 customHeight="1" x14ac:dyDescent="0.2">
      <c r="A817" s="1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 customHeight="1" x14ac:dyDescent="0.2">
      <c r="A818" s="1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 customHeight="1" x14ac:dyDescent="0.2">
      <c r="A819" s="1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 customHeight="1" x14ac:dyDescent="0.2">
      <c r="A820" s="1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 customHeight="1" x14ac:dyDescent="0.2">
      <c r="A821" s="1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 customHeight="1" x14ac:dyDescent="0.2">
      <c r="A822" s="1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 customHeight="1" x14ac:dyDescent="0.2">
      <c r="A823" s="1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 customHeight="1" x14ac:dyDescent="0.2">
      <c r="A824" s="1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 customHeight="1" x14ac:dyDescent="0.2">
      <c r="A825" s="1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 customHeight="1" x14ac:dyDescent="0.2">
      <c r="A826" s="1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 customHeight="1" x14ac:dyDescent="0.2">
      <c r="A827" s="1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 customHeight="1" x14ac:dyDescent="0.2">
      <c r="A828" s="1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 customHeight="1" x14ac:dyDescent="0.2">
      <c r="A829" s="1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 customHeight="1" x14ac:dyDescent="0.2">
      <c r="A830" s="1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 customHeight="1" x14ac:dyDescent="0.2">
      <c r="A831" s="1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 customHeight="1" x14ac:dyDescent="0.2">
      <c r="A832" s="1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 customHeight="1" x14ac:dyDescent="0.2">
      <c r="A833" s="1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 customHeight="1" x14ac:dyDescent="0.2">
      <c r="A834" s="1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 customHeight="1" x14ac:dyDescent="0.2">
      <c r="A835" s="1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 customHeight="1" x14ac:dyDescent="0.2">
      <c r="A836" s="1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 customHeight="1" x14ac:dyDescent="0.2">
      <c r="A837" s="1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 customHeight="1" x14ac:dyDescent="0.2">
      <c r="A838" s="1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 customHeight="1" x14ac:dyDescent="0.2">
      <c r="A839" s="1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 customHeight="1" x14ac:dyDescent="0.2">
      <c r="A840" s="1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 customHeight="1" x14ac:dyDescent="0.2">
      <c r="A841" s="1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 customHeight="1" x14ac:dyDescent="0.2">
      <c r="A842" s="1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 customHeight="1" x14ac:dyDescent="0.2">
      <c r="A843" s="1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 customHeight="1" x14ac:dyDescent="0.2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 customHeight="1" x14ac:dyDescent="0.2">
      <c r="A845" s="1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 customHeight="1" x14ac:dyDescent="0.2">
      <c r="A846" s="1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 customHeight="1" x14ac:dyDescent="0.2">
      <c r="A847" s="1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 customHeight="1" x14ac:dyDescent="0.2">
      <c r="A848" s="1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 customHeight="1" x14ac:dyDescent="0.2">
      <c r="A849" s="1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 customHeight="1" x14ac:dyDescent="0.2">
      <c r="A850" s="1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 customHeight="1" x14ac:dyDescent="0.2">
      <c r="A851" s="1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 customHeight="1" x14ac:dyDescent="0.2">
      <c r="A852" s="1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 customHeight="1" x14ac:dyDescent="0.2">
      <c r="A853" s="1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 customHeight="1" x14ac:dyDescent="0.2">
      <c r="A854" s="1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 customHeight="1" x14ac:dyDescent="0.2">
      <c r="A855" s="1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 customHeight="1" x14ac:dyDescent="0.2">
      <c r="A856" s="1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 customHeight="1" x14ac:dyDescent="0.2">
      <c r="A857" s="1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 customHeight="1" x14ac:dyDescent="0.2">
      <c r="A858" s="1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 customHeight="1" x14ac:dyDescent="0.2">
      <c r="A859" s="1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 customHeight="1" x14ac:dyDescent="0.2">
      <c r="A860" s="1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 customHeight="1" x14ac:dyDescent="0.2">
      <c r="A861" s="1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 customHeight="1" x14ac:dyDescent="0.2">
      <c r="A862" s="1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 customHeight="1" x14ac:dyDescent="0.2">
      <c r="A863" s="1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 customHeight="1" x14ac:dyDescent="0.2">
      <c r="A864" s="1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 customHeight="1" x14ac:dyDescent="0.2">
      <c r="A865" s="1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 customHeight="1" x14ac:dyDescent="0.2">
      <c r="A866" s="1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 customHeight="1" x14ac:dyDescent="0.2">
      <c r="A867" s="1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 customHeight="1" x14ac:dyDescent="0.2">
      <c r="A868" s="1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 customHeight="1" x14ac:dyDescent="0.2">
      <c r="A869" s="1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 customHeight="1" x14ac:dyDescent="0.2">
      <c r="A870" s="1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 customHeight="1" x14ac:dyDescent="0.2">
      <c r="A871" s="1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 customHeight="1" x14ac:dyDescent="0.2">
      <c r="A872" s="1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 customHeight="1" x14ac:dyDescent="0.2">
      <c r="A873" s="1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 customHeight="1" x14ac:dyDescent="0.2">
      <c r="A874" s="1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 customHeight="1" x14ac:dyDescent="0.2">
      <c r="A875" s="1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 customHeight="1" x14ac:dyDescent="0.2">
      <c r="A876" s="1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 customHeight="1" x14ac:dyDescent="0.2">
      <c r="A877" s="1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 customHeight="1" x14ac:dyDescent="0.2">
      <c r="A878" s="1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 customHeight="1" x14ac:dyDescent="0.2">
      <c r="A879" s="1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 customHeight="1" x14ac:dyDescent="0.2">
      <c r="A880" s="1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 customHeight="1" x14ac:dyDescent="0.2">
      <c r="A881" s="1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 customHeight="1" x14ac:dyDescent="0.2">
      <c r="A882" s="1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 customHeight="1" x14ac:dyDescent="0.2">
      <c r="A883" s="1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 customHeight="1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 customHeight="1" x14ac:dyDescent="0.2">
      <c r="A885" s="1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 customHeight="1" x14ac:dyDescent="0.2">
      <c r="A886" s="1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 customHeight="1" x14ac:dyDescent="0.2">
      <c r="A887" s="1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 customHeight="1" x14ac:dyDescent="0.2">
      <c r="A888" s="1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 customHeight="1" x14ac:dyDescent="0.2">
      <c r="A889" s="1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 customHeight="1" x14ac:dyDescent="0.2">
      <c r="A890" s="1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 customHeight="1" x14ac:dyDescent="0.2">
      <c r="A891" s="1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 customHeight="1" x14ac:dyDescent="0.2">
      <c r="A892" s="1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 customHeight="1" x14ac:dyDescent="0.2">
      <c r="A893" s="1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 customHeight="1" x14ac:dyDescent="0.2">
      <c r="A894" s="1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 customHeight="1" x14ac:dyDescent="0.2">
      <c r="A895" s="1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 customHeight="1" x14ac:dyDescent="0.2">
      <c r="A896" s="1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 customHeight="1" x14ac:dyDescent="0.2">
      <c r="A897" s="1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 customHeight="1" x14ac:dyDescent="0.2">
      <c r="A898" s="1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 customHeight="1" x14ac:dyDescent="0.2">
      <c r="A899" s="1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 customHeight="1" x14ac:dyDescent="0.2">
      <c r="A900" s="1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 customHeight="1" x14ac:dyDescent="0.2">
      <c r="A901" s="1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 customHeight="1" x14ac:dyDescent="0.2">
      <c r="A902" s="1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 customHeight="1" x14ac:dyDescent="0.2">
      <c r="A903" s="1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 customHeight="1" x14ac:dyDescent="0.2">
      <c r="A904" s="1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 customHeight="1" x14ac:dyDescent="0.2">
      <c r="A905" s="1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 customHeight="1" x14ac:dyDescent="0.2">
      <c r="A906" s="1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 customHeight="1" x14ac:dyDescent="0.2">
      <c r="A907" s="1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 customHeight="1" x14ac:dyDescent="0.2">
      <c r="A908" s="1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 customHeight="1" x14ac:dyDescent="0.2">
      <c r="A909" s="1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 customHeight="1" x14ac:dyDescent="0.2">
      <c r="A910" s="1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 customHeight="1" x14ac:dyDescent="0.2">
      <c r="A911" s="1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 customHeight="1" x14ac:dyDescent="0.2">
      <c r="A912" s="1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 customHeight="1" x14ac:dyDescent="0.2">
      <c r="A913" s="1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 customHeight="1" x14ac:dyDescent="0.2">
      <c r="A914" s="1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 customHeight="1" x14ac:dyDescent="0.2">
      <c r="A915" s="1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 customHeight="1" x14ac:dyDescent="0.2">
      <c r="A916" s="1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 customHeight="1" x14ac:dyDescent="0.2">
      <c r="A917" s="1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 customHeight="1" x14ac:dyDescent="0.2">
      <c r="A918" s="1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 customHeight="1" x14ac:dyDescent="0.2">
      <c r="A919" s="1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 customHeight="1" x14ac:dyDescent="0.2">
      <c r="A920" s="1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 customHeight="1" x14ac:dyDescent="0.2">
      <c r="A921" s="1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 customHeight="1" x14ac:dyDescent="0.2">
      <c r="A922" s="1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 customHeight="1" x14ac:dyDescent="0.2">
      <c r="A923" s="1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 customHeight="1" x14ac:dyDescent="0.2">
      <c r="A924" s="1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 customHeight="1" x14ac:dyDescent="0.2">
      <c r="A925" s="1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 customHeight="1" x14ac:dyDescent="0.2">
      <c r="A926" s="1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 customHeight="1" x14ac:dyDescent="0.2">
      <c r="A927" s="1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 customHeight="1" x14ac:dyDescent="0.2">
      <c r="A928" s="1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 customHeight="1" x14ac:dyDescent="0.2">
      <c r="A929" s="1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 customHeight="1" x14ac:dyDescent="0.2">
      <c r="A930" s="1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 customHeight="1" x14ac:dyDescent="0.2">
      <c r="A931" s="1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 customHeight="1" x14ac:dyDescent="0.2">
      <c r="A932" s="1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 customHeight="1" x14ac:dyDescent="0.2">
      <c r="A933" s="1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 customHeight="1" x14ac:dyDescent="0.2">
      <c r="A934" s="1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 customHeight="1" x14ac:dyDescent="0.2">
      <c r="A935" s="1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 customHeight="1" x14ac:dyDescent="0.2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 customHeight="1" x14ac:dyDescent="0.2">
      <c r="A937" s="1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 customHeight="1" x14ac:dyDescent="0.2">
      <c r="A938" s="1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 customHeight="1" x14ac:dyDescent="0.2">
      <c r="A939" s="1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 customHeight="1" x14ac:dyDescent="0.2">
      <c r="A940" s="1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 customHeight="1" x14ac:dyDescent="0.2">
      <c r="A941" s="1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 customHeight="1" x14ac:dyDescent="0.2">
      <c r="A942" s="1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 customHeight="1" x14ac:dyDescent="0.2">
      <c r="A943" s="1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 customHeight="1" x14ac:dyDescent="0.2">
      <c r="A944" s="1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 customHeight="1" x14ac:dyDescent="0.2">
      <c r="A945" s="1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 customHeight="1" x14ac:dyDescent="0.2">
      <c r="A946" s="1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 customHeight="1" x14ac:dyDescent="0.2">
      <c r="A947" s="1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 customHeight="1" x14ac:dyDescent="0.2">
      <c r="A948" s="1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 customHeight="1" x14ac:dyDescent="0.2">
      <c r="A949" s="1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 customHeight="1" x14ac:dyDescent="0.2">
      <c r="A950" s="1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 customHeight="1" x14ac:dyDescent="0.2">
      <c r="A951" s="1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 customHeight="1" x14ac:dyDescent="0.2">
      <c r="A952" s="1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 customHeight="1" x14ac:dyDescent="0.2">
      <c r="A953" s="1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 customHeight="1" x14ac:dyDescent="0.2">
      <c r="A954" s="1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 customHeight="1" x14ac:dyDescent="0.2">
      <c r="A955" s="1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 customHeight="1" x14ac:dyDescent="0.2">
      <c r="A956" s="1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 customHeight="1" x14ac:dyDescent="0.2">
      <c r="A957" s="1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 customHeight="1" x14ac:dyDescent="0.2">
      <c r="A958" s="1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 customHeight="1" x14ac:dyDescent="0.2">
      <c r="A959" s="1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 customHeight="1" x14ac:dyDescent="0.2">
      <c r="A960" s="1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 customHeight="1" x14ac:dyDescent="0.2">
      <c r="A961" s="1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 customHeight="1" x14ac:dyDescent="0.2">
      <c r="A962" s="1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 customHeight="1" x14ac:dyDescent="0.2">
      <c r="A963" s="1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 customHeight="1" x14ac:dyDescent="0.2">
      <c r="A964" s="1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 customHeight="1" x14ac:dyDescent="0.2">
      <c r="A965" s="1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 customHeight="1" x14ac:dyDescent="0.2">
      <c r="A966" s="1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 customHeight="1" x14ac:dyDescent="0.2">
      <c r="A967" s="1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 customHeight="1" x14ac:dyDescent="0.2">
      <c r="A968" s="1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 customHeight="1" x14ac:dyDescent="0.2">
      <c r="A969" s="1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 customHeight="1" x14ac:dyDescent="0.2">
      <c r="A970" s="1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 customHeight="1" x14ac:dyDescent="0.2">
      <c r="A971" s="1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</sheetData>
  <mergeCells count="22">
    <mergeCell ref="M9:N9"/>
    <mergeCell ref="M6:N6"/>
    <mergeCell ref="M10:N10"/>
    <mergeCell ref="D81:E81"/>
    <mergeCell ref="B53:K53"/>
    <mergeCell ref="F23:K23"/>
    <mergeCell ref="B86:K86"/>
    <mergeCell ref="B87:K87"/>
    <mergeCell ref="B7:C7"/>
    <mergeCell ref="B21:C21"/>
    <mergeCell ref="B20:C20"/>
    <mergeCell ref="B19:C19"/>
    <mergeCell ref="E7:G7"/>
    <mergeCell ref="I7:K7"/>
    <mergeCell ref="B1:K1"/>
    <mergeCell ref="M5:N5"/>
    <mergeCell ref="M1:N1"/>
    <mergeCell ref="M2:N2"/>
    <mergeCell ref="B3:K3"/>
    <mergeCell ref="B4:K4"/>
    <mergeCell ref="B2:K2"/>
    <mergeCell ref="B5:K5"/>
  </mergeCells>
  <conditionalFormatting sqref="F71:K71">
    <cfRule type="cellIs" dxfId="3" priority="1" operator="greaterThan">
      <formula>0.85</formula>
    </cfRule>
  </conditionalFormatting>
  <conditionalFormatting sqref="E70:K70">
    <cfRule type="cellIs" dxfId="2" priority="2" operator="lessThan">
      <formula>1.2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PROPERTY 9</vt:lpstr>
      <vt:lpstr>PROPERTY 8</vt:lpstr>
      <vt:lpstr>PROPERTY 7</vt:lpstr>
      <vt:lpstr>PROPERTY 6</vt:lpstr>
      <vt:lpstr>PROPERTY 5</vt:lpstr>
      <vt:lpstr>PROPERTY 4</vt:lpstr>
      <vt:lpstr>PROPERTY 3</vt:lpstr>
      <vt:lpstr>PROPERTY 2</vt:lpstr>
      <vt:lpstr>PROPERTY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2019-04-17T22:28:36Z</dcterms:modified>
</cp:coreProperties>
</file>